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LEES DIT" sheetId="1" r:id="rId1"/>
    <sheet name="Blad1" sheetId="2" r:id="rId2"/>
  </sheets>
  <definedNames>
    <definedName name="_xlnm.Print_Area" localSheetId="1">'Blad1'!$A$1:$J$378</definedName>
  </definedNames>
  <calcPr fullCalcOnLoad="1"/>
</workbook>
</file>

<file path=xl/sharedStrings.xml><?xml version="1.0" encoding="utf-8"?>
<sst xmlns="http://schemas.openxmlformats.org/spreadsheetml/2006/main" count="71" uniqueCount="57">
  <si>
    <t>Hypotheekbedrag</t>
  </si>
  <si>
    <t>Jaarlijkse rente</t>
  </si>
  <si>
    <t>Periode in jaren</t>
  </si>
  <si>
    <t>Rente</t>
  </si>
  <si>
    <t>Maand</t>
  </si>
  <si>
    <t>Betaalde rente</t>
  </si>
  <si>
    <t>Betaalde aflossing</t>
  </si>
  <si>
    <t>Aflossing</t>
  </si>
  <si>
    <t>Restant schuld</t>
  </si>
  <si>
    <t>Rente en aflossing per maand</t>
  </si>
  <si>
    <t>Rente en aflossing per jaar</t>
  </si>
  <si>
    <t>Rente per maand</t>
  </si>
  <si>
    <t>Aflossingsvrije hypotheek</t>
  </si>
  <si>
    <t>Rente per jaar</t>
  </si>
  <si>
    <t>Totale kosten bruto</t>
  </si>
  <si>
    <t>Rente bruto</t>
  </si>
  <si>
    <t>Rente netto</t>
  </si>
  <si>
    <t>Totale kosten netto</t>
  </si>
  <si>
    <t>Netto maandlast</t>
  </si>
  <si>
    <t>Rente en aflossingen</t>
  </si>
  <si>
    <t>jaar</t>
  </si>
  <si>
    <t>Termijn</t>
  </si>
  <si>
    <t>Netto maandlast gemiddeld</t>
  </si>
  <si>
    <t>Rente daalt, aflossing stijgt</t>
  </si>
  <si>
    <t>Rente constant, aflossing aan het eind</t>
  </si>
  <si>
    <t>Soort hypotheek</t>
  </si>
  <si>
    <t>Schuld</t>
  </si>
  <si>
    <t>Maandelijks aflossen</t>
  </si>
  <si>
    <t>Uw hoogste belastingschijf:</t>
  </si>
  <si>
    <t>Aflossen uit eindopbrengst</t>
  </si>
  <si>
    <t>Annuïteiten hypotheek</t>
  </si>
  <si>
    <t>tarief</t>
  </si>
  <si>
    <t>Belasting</t>
  </si>
  <si>
    <t>maand nummer</t>
  </si>
  <si>
    <t>van het jaar</t>
  </si>
  <si>
    <t>© Auteursrecht: Wim de Groot</t>
  </si>
  <si>
    <t>Dit Excel-bestand is gemaakt door Wim de Groot.</t>
  </si>
  <si>
    <t>U mag dit bestand gratis gebruiken en ik wens u er veel plezier mee.</t>
  </si>
  <si>
    <t>Op grond van het auteursrecht is het verboden dit bestand:</t>
  </si>
  <si>
    <t>* te verkopen</t>
  </si>
  <si>
    <t>* te vermenigvuldigen en te verkopen</t>
  </si>
  <si>
    <t>* op een website te koop aan te bieden</t>
  </si>
  <si>
    <t>* op cd of dvd te koop aan te bieden</t>
  </si>
  <si>
    <t>Door dit bestand te gebruiken, gaat u hiermee accoord.</t>
  </si>
  <si>
    <t>Wilt u dit bestand via uw eigen website aanbieden, dan stel ik dat op prijs!</t>
  </si>
  <si>
    <t>* U mag daarvoor geen vergoeding vragen,</t>
  </si>
  <si>
    <t>* meld op uw website dat het bestand van Wim de Groot afkomstig is,</t>
  </si>
  <si>
    <t>* stuur daarover een berichtje naar info@exceltekstenuitleg.nl</t>
  </si>
  <si>
    <r>
      <rPr>
        <sz val="11"/>
        <rFont val="Calibri"/>
        <family val="2"/>
      </rPr>
      <t xml:space="preserve">* plaats daarbij een link naar </t>
    </r>
    <r>
      <rPr>
        <b/>
        <u val="single"/>
        <sz val="11"/>
        <color indexed="12"/>
        <rFont val="Calibri"/>
        <family val="2"/>
      </rPr>
      <t>www.exceltekstenuitleg.nl</t>
    </r>
  </si>
  <si>
    <t>Vragen over de werking van dit bestand kunt u sturen naar:</t>
  </si>
  <si>
    <t>info@exceltekstenuitleg.nl</t>
  </si>
  <si>
    <t>Mijn website is</t>
  </si>
  <si>
    <t>www.exceltekstenuitleg.nl</t>
  </si>
  <si>
    <t>Wim de Groot denkt buiten de hokjes.</t>
  </si>
  <si>
    <t>keuzelijst:</t>
  </si>
  <si>
    <t>van dit jaar komen de belastingpercentages in G3.</t>
  </si>
  <si>
    <t>Beginnen in:</t>
  </si>
</sst>
</file>

<file path=xl/styles.xml><?xml version="1.0" encoding="utf-8"?>
<styleSheet xmlns="http://schemas.openxmlformats.org/spreadsheetml/2006/main">
  <numFmts count="3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_-"/>
    <numFmt numFmtId="181" formatCode="0.0%"/>
    <numFmt numFmtId="182" formatCode="&quot;€&quot;\ #,##0.0_-"/>
    <numFmt numFmtId="183" formatCode="&quot;€&quot;\ #,##0.00_-"/>
    <numFmt numFmtId="184" formatCode="_-* #,##0.000_-;_-* #,##0.000\-;_-* &quot;-&quot;??_-;_-@_-"/>
    <numFmt numFmtId="185" formatCode="_-* #,##0.0_-;_-* #,##0.0\-;_-* &quot;-&quot;??_-;_-@_-"/>
    <numFmt numFmtId="186" formatCode="_-* #,##0_-;_-* #,##0\-;_-* &quot;-&quot;??_-;_-@_-"/>
    <numFmt numFmtId="187" formatCode="0.0"/>
    <numFmt numFmtId="188" formatCode="mmm"/>
    <numFmt numFmtId="189" formatCode="0.0000"/>
    <numFmt numFmtId="190" formatCode="0.000"/>
    <numFmt numFmtId="191" formatCode="0\ [$ jaar]"/>
    <numFmt numFmtId="192" formatCode="0\ [$jaar]"/>
    <numFmt numFmtId="193" formatCode="[$-413]dddd\ d\ mmmm\ yyyy"/>
  </numFmts>
  <fonts count="48">
    <font>
      <sz val="10"/>
      <name val="Arial"/>
      <family val="0"/>
    </font>
    <font>
      <sz val="8"/>
      <name val="Tahoma"/>
      <family val="2"/>
    </font>
    <font>
      <sz val="11"/>
      <name val="Calibri"/>
      <family val="2"/>
    </font>
    <font>
      <b/>
      <u val="single"/>
      <sz val="11"/>
      <color indexed="12"/>
      <name val="Calibri"/>
      <family val="2"/>
    </font>
    <font>
      <u val="single"/>
      <sz val="10"/>
      <color indexed="12"/>
      <name val="Arial"/>
      <family val="0"/>
    </font>
    <font>
      <b/>
      <i/>
      <sz val="11"/>
      <color indexed="60"/>
      <name val="Calibri"/>
      <family val="2"/>
    </font>
    <font>
      <sz val="8"/>
      <name val="Arial"/>
      <family val="0"/>
    </font>
    <font>
      <sz val="5"/>
      <color indexed="8"/>
      <name val="Arial"/>
      <family val="2"/>
    </font>
    <font>
      <b/>
      <sz val="8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/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>
        <color indexed="9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0" borderId="3" applyNumberFormat="0" applyFill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30" borderId="7" applyNumberFormat="0" applyFont="0" applyAlignment="0" applyProtection="0"/>
    <xf numFmtId="0" fontId="42" fillId="31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5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2" fillId="32" borderId="0" xfId="56" applyFont="1" applyFill="1">
      <alignment/>
      <protection/>
    </xf>
    <xf numFmtId="0" fontId="2" fillId="33" borderId="10" xfId="56" applyFont="1" applyFill="1" applyBorder="1">
      <alignment/>
      <protection/>
    </xf>
    <xf numFmtId="0" fontId="2" fillId="33" borderId="11" xfId="56" applyFont="1" applyFill="1" applyBorder="1">
      <alignment/>
      <protection/>
    </xf>
    <xf numFmtId="0" fontId="2" fillId="34" borderId="12" xfId="56" applyFont="1" applyFill="1" applyBorder="1">
      <alignment/>
      <protection/>
    </xf>
    <xf numFmtId="0" fontId="2" fillId="33" borderId="13" xfId="56" applyFont="1" applyFill="1" applyBorder="1">
      <alignment/>
      <protection/>
    </xf>
    <xf numFmtId="0" fontId="2" fillId="35" borderId="0" xfId="56" applyFont="1" applyFill="1" applyBorder="1">
      <alignment/>
      <protection/>
    </xf>
    <xf numFmtId="0" fontId="2" fillId="34" borderId="14" xfId="56" applyFont="1" applyFill="1" applyBorder="1">
      <alignment/>
      <protection/>
    </xf>
    <xf numFmtId="0" fontId="2" fillId="33" borderId="13" xfId="56" applyFont="1" applyFill="1" applyBorder="1" applyAlignment="1">
      <alignment vertical="center"/>
      <protection/>
    </xf>
    <xf numFmtId="0" fontId="2" fillId="35" borderId="0" xfId="56" applyFont="1" applyFill="1" applyBorder="1" applyAlignment="1">
      <alignment vertical="center"/>
      <protection/>
    </xf>
    <xf numFmtId="0" fontId="2" fillId="34" borderId="14" xfId="56" applyFont="1" applyFill="1" applyBorder="1" applyAlignment="1">
      <alignment vertical="center"/>
      <protection/>
    </xf>
    <xf numFmtId="0" fontId="2" fillId="32" borderId="0" xfId="56" applyFont="1" applyFill="1" applyAlignment="1">
      <alignment vertical="center"/>
      <protection/>
    </xf>
    <xf numFmtId="0" fontId="2" fillId="35" borderId="0" xfId="57" applyFont="1" applyFill="1" applyBorder="1">
      <alignment/>
      <protection/>
    </xf>
    <xf numFmtId="0" fontId="2" fillId="32" borderId="0" xfId="56" applyFont="1" applyFill="1" applyBorder="1">
      <alignment/>
      <protection/>
    </xf>
    <xf numFmtId="0" fontId="36" fillId="35" borderId="0" xfId="43" applyFill="1" applyBorder="1" applyAlignment="1" applyProtection="1">
      <alignment/>
      <protection/>
    </xf>
    <xf numFmtId="0" fontId="3" fillId="35" borderId="0" xfId="44" applyFont="1" applyFill="1" applyBorder="1" applyAlignment="1" applyProtection="1">
      <alignment/>
      <protection/>
    </xf>
    <xf numFmtId="0" fontId="2" fillId="35" borderId="0" xfId="56" applyFont="1" applyFill="1" applyBorder="1" applyAlignment="1">
      <alignment horizontal="center"/>
      <protection/>
    </xf>
    <xf numFmtId="0" fontId="3" fillId="35" borderId="0" xfId="43" applyFont="1" applyFill="1" applyBorder="1" applyAlignment="1" applyProtection="1">
      <alignment horizontal="center"/>
      <protection/>
    </xf>
    <xf numFmtId="0" fontId="5" fillId="35" borderId="0" xfId="56" applyFont="1" applyFill="1" applyBorder="1" applyAlignment="1">
      <alignment horizontal="center"/>
      <protection/>
    </xf>
    <xf numFmtId="0" fontId="2" fillId="34" borderId="15" xfId="56" applyFont="1" applyFill="1" applyBorder="1">
      <alignment/>
      <protection/>
    </xf>
    <xf numFmtId="0" fontId="2" fillId="34" borderId="16" xfId="56" applyFont="1" applyFill="1" applyBorder="1">
      <alignment/>
      <protection/>
    </xf>
    <xf numFmtId="0" fontId="2" fillId="34" borderId="17" xfId="56" applyFont="1" applyFill="1" applyBorder="1">
      <alignment/>
      <protection/>
    </xf>
    <xf numFmtId="0" fontId="2" fillId="4" borderId="0" xfId="0" applyFont="1" applyFill="1" applyBorder="1" applyAlignment="1">
      <alignment/>
    </xf>
    <xf numFmtId="0" fontId="2" fillId="4" borderId="0" xfId="0" applyFont="1" applyFill="1" applyBorder="1" applyAlignment="1">
      <alignment horizontal="right"/>
    </xf>
    <xf numFmtId="0" fontId="2" fillId="4" borderId="0" xfId="0" applyFont="1" applyFill="1" applyAlignment="1">
      <alignment/>
    </xf>
    <xf numFmtId="0" fontId="2" fillId="4" borderId="18" xfId="0" applyFont="1" applyFill="1" applyBorder="1" applyAlignment="1">
      <alignment horizontal="right"/>
    </xf>
    <xf numFmtId="180" fontId="27" fillId="0" borderId="19" xfId="0" applyNumberFormat="1" applyFont="1" applyFill="1" applyBorder="1" applyAlignment="1">
      <alignment horizontal="right"/>
    </xf>
    <xf numFmtId="0" fontId="2" fillId="4" borderId="20" xfId="0" applyFont="1" applyFill="1" applyBorder="1" applyAlignment="1">
      <alignment horizontal="right"/>
    </xf>
    <xf numFmtId="0" fontId="2" fillId="36" borderId="21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right"/>
    </xf>
    <xf numFmtId="0" fontId="2" fillId="4" borderId="23" xfId="0" applyFont="1" applyFill="1" applyBorder="1" applyAlignment="1">
      <alignment/>
    </xf>
    <xf numFmtId="0" fontId="2" fillId="4" borderId="23" xfId="0" applyFont="1" applyFill="1" applyBorder="1" applyAlignment="1">
      <alignment horizontal="right"/>
    </xf>
    <xf numFmtId="192" fontId="27" fillId="0" borderId="19" xfId="0" applyNumberFormat="1" applyFont="1" applyFill="1" applyBorder="1" applyAlignment="1">
      <alignment horizontal="right"/>
    </xf>
    <xf numFmtId="0" fontId="2" fillId="36" borderId="24" xfId="0" applyFont="1" applyFill="1" applyBorder="1" applyAlignment="1">
      <alignment horizontal="center"/>
    </xf>
    <xf numFmtId="0" fontId="12" fillId="37" borderId="18" xfId="0" applyFont="1" applyFill="1" applyBorder="1" applyAlignment="1">
      <alignment horizontal="center"/>
    </xf>
    <xf numFmtId="0" fontId="12" fillId="37" borderId="0" xfId="0" applyFont="1" applyFill="1" applyBorder="1" applyAlignment="1">
      <alignment horizontal="center"/>
    </xf>
    <xf numFmtId="0" fontId="12" fillId="37" borderId="20" xfId="0" applyFont="1" applyFill="1" applyBorder="1" applyAlignment="1">
      <alignment horizontal="center"/>
    </xf>
    <xf numFmtId="0" fontId="2" fillId="36" borderId="25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10" fontId="2" fillId="36" borderId="21" xfId="55" applyNumberFormat="1" applyFont="1" applyFill="1" applyBorder="1" applyAlignment="1">
      <alignment horizontal="right" vertical="center" wrapText="1"/>
    </xf>
    <xf numFmtId="10" fontId="2" fillId="0" borderId="21" xfId="55" applyNumberFormat="1" applyFont="1" applyFill="1" applyBorder="1" applyAlignment="1">
      <alignment horizontal="right" vertical="center" wrapText="1"/>
    </xf>
    <xf numFmtId="10" fontId="2" fillId="36" borderId="25" xfId="55" applyNumberFormat="1" applyFont="1" applyFill="1" applyBorder="1" applyAlignment="1">
      <alignment horizontal="right" vertical="center" wrapText="1"/>
    </xf>
    <xf numFmtId="10" fontId="2" fillId="0" borderId="25" xfId="55" applyNumberFormat="1" applyFont="1" applyFill="1" applyBorder="1" applyAlignment="1">
      <alignment horizontal="right" vertical="center" wrapText="1"/>
    </xf>
    <xf numFmtId="0" fontId="2" fillId="4" borderId="22" xfId="0" applyFont="1" applyFill="1" applyBorder="1" applyAlignment="1">
      <alignment horizontal="right"/>
    </xf>
    <xf numFmtId="0" fontId="2" fillId="4" borderId="23" xfId="0" applyFont="1" applyFill="1" applyBorder="1" applyAlignment="1">
      <alignment horizontal="right"/>
    </xf>
    <xf numFmtId="0" fontId="2" fillId="4" borderId="26" xfId="0" applyFont="1" applyFill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2" fillId="0" borderId="26" xfId="0" applyFont="1" applyBorder="1" applyAlignment="1">
      <alignment horizontal="right"/>
    </xf>
    <xf numFmtId="10" fontId="2" fillId="0" borderId="25" xfId="55" applyNumberFormat="1" applyFont="1" applyFill="1" applyBorder="1" applyAlignment="1">
      <alignment horizontal="right"/>
    </xf>
    <xf numFmtId="10" fontId="2" fillId="36" borderId="24" xfId="55" applyNumberFormat="1" applyFont="1" applyFill="1" applyBorder="1" applyAlignment="1" quotePrefix="1">
      <alignment horizontal="right" vertical="center" wrapText="1"/>
    </xf>
    <xf numFmtId="10" fontId="2" fillId="0" borderId="24" xfId="55" applyNumberFormat="1" applyFont="1" applyFill="1" applyBorder="1" applyAlignment="1">
      <alignment horizontal="right" vertical="center" wrapText="1"/>
    </xf>
    <xf numFmtId="0" fontId="2" fillId="4" borderId="27" xfId="0" applyFont="1" applyFill="1" applyBorder="1" applyAlignment="1">
      <alignment horizontal="right"/>
    </xf>
    <xf numFmtId="0" fontId="2" fillId="4" borderId="28" xfId="0" applyFont="1" applyFill="1" applyBorder="1" applyAlignment="1">
      <alignment/>
    </xf>
    <xf numFmtId="0" fontId="2" fillId="4" borderId="28" xfId="0" applyFont="1" applyFill="1" applyBorder="1" applyAlignment="1">
      <alignment horizontal="right"/>
    </xf>
    <xf numFmtId="183" fontId="27" fillId="35" borderId="29" xfId="0" applyNumberFormat="1" applyFont="1" applyFill="1" applyBorder="1" applyAlignment="1">
      <alignment horizontal="right"/>
    </xf>
    <xf numFmtId="180" fontId="2" fillId="35" borderId="26" xfId="0" applyNumberFormat="1" applyFont="1" applyFill="1" applyBorder="1" applyAlignment="1">
      <alignment horizontal="right"/>
    </xf>
    <xf numFmtId="180" fontId="2" fillId="35" borderId="20" xfId="0" applyNumberFormat="1" applyFont="1" applyFill="1" applyBorder="1" applyAlignment="1">
      <alignment horizontal="right"/>
    </xf>
    <xf numFmtId="180" fontId="2" fillId="35" borderId="29" xfId="0" applyNumberFormat="1" applyFont="1" applyFill="1" applyBorder="1" applyAlignment="1">
      <alignment horizontal="right"/>
    </xf>
    <xf numFmtId="180" fontId="2" fillId="35" borderId="26" xfId="0" applyNumberFormat="1" applyFont="1" applyFill="1" applyBorder="1" applyAlignment="1">
      <alignment/>
    </xf>
    <xf numFmtId="180" fontId="2" fillId="35" borderId="20" xfId="0" applyNumberFormat="1" applyFont="1" applyFill="1" applyBorder="1" applyAlignment="1">
      <alignment/>
    </xf>
    <xf numFmtId="180" fontId="2" fillId="35" borderId="29" xfId="0" applyNumberFormat="1" applyFont="1" applyFill="1" applyBorder="1" applyAlignment="1">
      <alignment/>
    </xf>
    <xf numFmtId="180" fontId="27" fillId="35" borderId="26" xfId="0" applyNumberFormat="1" applyFont="1" applyFill="1" applyBorder="1" applyAlignment="1">
      <alignment/>
    </xf>
    <xf numFmtId="0" fontId="2" fillId="4" borderId="30" xfId="0" applyFont="1" applyFill="1" applyBorder="1" applyAlignment="1">
      <alignment horizontal="center"/>
    </xf>
    <xf numFmtId="0" fontId="2" fillId="4" borderId="31" xfId="0" applyFont="1" applyFill="1" applyBorder="1" applyAlignment="1">
      <alignment horizontal="center"/>
    </xf>
    <xf numFmtId="0" fontId="2" fillId="4" borderId="0" xfId="0" applyFont="1" applyFill="1" applyAlignment="1">
      <alignment/>
    </xf>
    <xf numFmtId="0" fontId="2" fillId="4" borderId="21" xfId="0" applyFont="1" applyFill="1" applyBorder="1" applyAlignment="1">
      <alignment horizontal="right"/>
    </xf>
    <xf numFmtId="0" fontId="28" fillId="0" borderId="26" xfId="0" applyFont="1" applyFill="1" applyBorder="1" applyAlignment="1">
      <alignment horizontal="center"/>
    </xf>
    <xf numFmtId="0" fontId="12" fillId="37" borderId="23" xfId="0" applyFont="1" applyFill="1" applyBorder="1" applyAlignment="1">
      <alignment horizontal="center"/>
    </xf>
    <xf numFmtId="0" fontId="12" fillId="37" borderId="26" xfId="0" applyFont="1" applyFill="1" applyBorder="1" applyAlignment="1">
      <alignment horizontal="center"/>
    </xf>
    <xf numFmtId="0" fontId="27" fillId="38" borderId="30" xfId="0" applyFont="1" applyFill="1" applyBorder="1" applyAlignment="1">
      <alignment horizontal="center"/>
    </xf>
    <xf numFmtId="0" fontId="27" fillId="38" borderId="32" xfId="0" applyFont="1" applyFill="1" applyBorder="1" applyAlignment="1">
      <alignment horizontal="center"/>
    </xf>
    <xf numFmtId="0" fontId="27" fillId="38" borderId="31" xfId="0" applyFont="1" applyFill="1" applyBorder="1" applyAlignment="1">
      <alignment horizontal="center"/>
    </xf>
    <xf numFmtId="0" fontId="2" fillId="4" borderId="0" xfId="0" applyFont="1" applyFill="1" applyAlignment="1">
      <alignment horizontal="right"/>
    </xf>
    <xf numFmtId="0" fontId="2" fillId="4" borderId="24" xfId="0" applyFont="1" applyFill="1" applyBorder="1" applyAlignment="1">
      <alignment horizontal="right"/>
    </xf>
    <xf numFmtId="0" fontId="28" fillId="0" borderId="31" xfId="0" applyFont="1" applyFill="1" applyBorder="1" applyAlignment="1">
      <alignment horizontal="center"/>
    </xf>
    <xf numFmtId="0" fontId="27" fillId="4" borderId="30" xfId="0" applyFont="1" applyFill="1" applyBorder="1" applyAlignment="1">
      <alignment horizontal="center" vertical="center" wrapText="1"/>
    </xf>
    <xf numFmtId="0" fontId="27" fillId="4" borderId="31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center" vertical="center" wrapText="1"/>
    </xf>
    <xf numFmtId="0" fontId="27" fillId="4" borderId="20" xfId="0" applyFont="1" applyFill="1" applyBorder="1" applyAlignment="1">
      <alignment horizontal="center" vertical="center" wrapText="1"/>
    </xf>
    <xf numFmtId="0" fontId="27" fillId="4" borderId="24" xfId="0" applyFont="1" applyFill="1" applyBorder="1" applyAlignment="1">
      <alignment horizontal="center" vertical="center" wrapText="1"/>
    </xf>
    <xf numFmtId="0" fontId="27" fillId="4" borderId="32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wrapText="1"/>
    </xf>
    <xf numFmtId="0" fontId="2" fillId="35" borderId="27" xfId="0" applyFont="1" applyFill="1" applyBorder="1" applyAlignment="1">
      <alignment/>
    </xf>
    <xf numFmtId="1" fontId="2" fillId="35" borderId="27" xfId="0" applyNumberFormat="1" applyFont="1" applyFill="1" applyBorder="1" applyAlignment="1">
      <alignment/>
    </xf>
    <xf numFmtId="1" fontId="2" fillId="35" borderId="29" xfId="0" applyNumberFormat="1" applyFont="1" applyFill="1" applyBorder="1" applyAlignment="1">
      <alignment/>
    </xf>
    <xf numFmtId="4" fontId="2" fillId="35" borderId="28" xfId="46" applyNumberFormat="1" applyFont="1" applyFill="1" applyBorder="1" applyAlignment="1">
      <alignment horizontal="right"/>
    </xf>
    <xf numFmtId="4" fontId="2" fillId="35" borderId="18" xfId="46" applyNumberFormat="1" applyFont="1" applyFill="1" applyBorder="1" applyAlignment="1">
      <alignment horizontal="right"/>
    </xf>
    <xf numFmtId="4" fontId="2" fillId="35" borderId="20" xfId="46" applyNumberFormat="1" applyFont="1" applyFill="1" applyBorder="1" applyAlignment="1">
      <alignment horizontal="right"/>
    </xf>
    <xf numFmtId="4" fontId="2" fillId="35" borderId="21" xfId="46" applyNumberFormat="1" applyFont="1" applyFill="1" applyBorder="1" applyAlignment="1">
      <alignment horizontal="right"/>
    </xf>
    <xf numFmtId="2" fontId="2" fillId="35" borderId="21" xfId="0" applyNumberFormat="1" applyFont="1" applyFill="1" applyBorder="1" applyAlignment="1">
      <alignment/>
    </xf>
    <xf numFmtId="0" fontId="2" fillId="35" borderId="18" xfId="0" applyFont="1" applyFill="1" applyBorder="1" applyAlignment="1">
      <alignment/>
    </xf>
    <xf numFmtId="1" fontId="2" fillId="35" borderId="18" xfId="0" applyNumberFormat="1" applyFont="1" applyFill="1" applyBorder="1" applyAlignment="1">
      <alignment/>
    </xf>
    <xf numFmtId="1" fontId="2" fillId="35" borderId="20" xfId="0" applyNumberFormat="1" applyFont="1" applyFill="1" applyBorder="1" applyAlignment="1">
      <alignment/>
    </xf>
    <xf numFmtId="4" fontId="2" fillId="35" borderId="0" xfId="46" applyNumberFormat="1" applyFont="1" applyFill="1" applyBorder="1" applyAlignment="1">
      <alignment horizontal="right"/>
    </xf>
    <xf numFmtId="4" fontId="2" fillId="35" borderId="25" xfId="46" applyNumberFormat="1" applyFont="1" applyFill="1" applyBorder="1" applyAlignment="1">
      <alignment horizontal="right"/>
    </xf>
    <xf numFmtId="2" fontId="2" fillId="35" borderId="25" xfId="0" applyNumberFormat="1" applyFont="1" applyFill="1" applyBorder="1" applyAlignment="1">
      <alignment/>
    </xf>
    <xf numFmtId="0" fontId="2" fillId="35" borderId="22" xfId="0" applyFont="1" applyFill="1" applyBorder="1" applyAlignment="1">
      <alignment/>
    </xf>
    <xf numFmtId="1" fontId="2" fillId="35" borderId="22" xfId="0" applyNumberFormat="1" applyFont="1" applyFill="1" applyBorder="1" applyAlignment="1">
      <alignment/>
    </xf>
    <xf numFmtId="1" fontId="2" fillId="35" borderId="26" xfId="0" applyNumberFormat="1" applyFont="1" applyFill="1" applyBorder="1" applyAlignment="1">
      <alignment/>
    </xf>
    <xf numFmtId="4" fontId="2" fillId="35" borderId="24" xfId="46" applyNumberFormat="1" applyFont="1" applyFill="1" applyBorder="1" applyAlignment="1">
      <alignment horizontal="right"/>
    </xf>
    <xf numFmtId="4" fontId="2" fillId="35" borderId="22" xfId="46" applyNumberFormat="1" applyFont="1" applyFill="1" applyBorder="1" applyAlignment="1">
      <alignment horizontal="right"/>
    </xf>
    <xf numFmtId="4" fontId="2" fillId="35" borderId="26" xfId="46" applyNumberFormat="1" applyFont="1" applyFill="1" applyBorder="1" applyAlignment="1">
      <alignment horizontal="right"/>
    </xf>
    <xf numFmtId="4" fontId="2" fillId="35" borderId="23" xfId="46" applyNumberFormat="1" applyFont="1" applyFill="1" applyBorder="1" applyAlignment="1">
      <alignment horizontal="right"/>
    </xf>
    <xf numFmtId="2" fontId="2" fillId="35" borderId="24" xfId="0" applyNumberFormat="1" applyFont="1" applyFill="1" applyBorder="1" applyAlignment="1">
      <alignment/>
    </xf>
    <xf numFmtId="0" fontId="27" fillId="8" borderId="19" xfId="0" applyFont="1" applyFill="1" applyBorder="1" applyAlignment="1">
      <alignment vertical="center"/>
    </xf>
    <xf numFmtId="0" fontId="27" fillId="13" borderId="19" xfId="0" applyFont="1" applyFill="1" applyBorder="1" applyAlignment="1">
      <alignment vertical="center"/>
    </xf>
    <xf numFmtId="1" fontId="2" fillId="0" borderId="19" xfId="55" applyNumberFormat="1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right"/>
    </xf>
    <xf numFmtId="0" fontId="2" fillId="4" borderId="29" xfId="0" applyFont="1" applyFill="1" applyBorder="1" applyAlignment="1">
      <alignment horizontal="right"/>
    </xf>
    <xf numFmtId="0" fontId="2" fillId="4" borderId="18" xfId="0" applyFont="1" applyFill="1" applyBorder="1" applyAlignment="1">
      <alignment/>
    </xf>
    <xf numFmtId="0" fontId="2" fillId="4" borderId="22" xfId="0" applyFont="1" applyFill="1" applyBorder="1" applyAlignment="1">
      <alignment/>
    </xf>
    <xf numFmtId="10" fontId="2" fillId="39" borderId="24" xfId="55" applyNumberFormat="1" applyFont="1" applyFill="1" applyBorder="1" applyAlignment="1">
      <alignment horizontal="center" vertical="center" wrapText="1"/>
    </xf>
    <xf numFmtId="0" fontId="27" fillId="38" borderId="27" xfId="0" applyFont="1" applyFill="1" applyBorder="1" applyAlignment="1">
      <alignment horizontal="right" indent="1"/>
    </xf>
    <xf numFmtId="0" fontId="27" fillId="38" borderId="28" xfId="0" applyFont="1" applyFill="1" applyBorder="1" applyAlignment="1">
      <alignment horizontal="right" indent="1"/>
    </xf>
    <xf numFmtId="0" fontId="27" fillId="38" borderId="29" xfId="0" applyFont="1" applyFill="1" applyBorder="1" applyAlignment="1">
      <alignment horizontal="right" indent="1"/>
    </xf>
    <xf numFmtId="0" fontId="2" fillId="38" borderId="22" xfId="0" applyFont="1" applyFill="1" applyBorder="1" applyAlignment="1">
      <alignment horizontal="right" indent="1"/>
    </xf>
    <xf numFmtId="0" fontId="2" fillId="38" borderId="23" xfId="0" applyFont="1" applyFill="1" applyBorder="1" applyAlignment="1">
      <alignment horizontal="right" indent="1"/>
    </xf>
    <xf numFmtId="0" fontId="2" fillId="38" borderId="26" xfId="0" applyFont="1" applyFill="1" applyBorder="1" applyAlignment="1">
      <alignment horizontal="right" indent="1"/>
    </xf>
    <xf numFmtId="0" fontId="33" fillId="32" borderId="33" xfId="57" applyFont="1" applyFill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Hyperlink_#Auteursrecht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_#Auteursrecht" xfId="56"/>
    <cellStyle name="Standaard_Auteursrecht" xfId="57"/>
    <cellStyle name="Titel" xfId="58"/>
    <cellStyle name="Totaal" xfId="59"/>
    <cellStyle name="Uitvoer" xfId="60"/>
    <cellStyle name="Currency" xfId="61"/>
    <cellStyle name="Currency [0]" xfId="62"/>
    <cellStyle name="Verklarende tekst" xfId="63"/>
    <cellStyle name="Waarschuwingstekst" xfId="64"/>
  </cellStyles>
  <dxfs count="1">
    <dxf>
      <font>
        <color rgb="FFFFFF9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areaChart>
        <c:grouping val="percentStacked"/>
        <c:varyColors val="0"/>
        <c:ser>
          <c:idx val="1"/>
          <c:order val="0"/>
          <c:tx>
            <c:strRef>
              <c:f>Blad1!$F$18</c:f>
              <c:strCache>
                <c:ptCount val="1"/>
                <c:pt idx="0">
                  <c:v>Aflossing</c:v>
                </c:pt>
              </c:strCache>
            </c:strRef>
          </c:tx>
          <c:spPr>
            <a:solidFill>
              <a:srgbClr val="8EB4E3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Blad1!$F$19:$F$378</c:f>
              <c:numCache/>
            </c:numRef>
          </c:val>
        </c:ser>
        <c:ser>
          <c:idx val="2"/>
          <c:order val="1"/>
          <c:tx>
            <c:strRef>
              <c:f>Blad1!$E$18</c:f>
              <c:strCache>
                <c:ptCount val="1"/>
                <c:pt idx="0">
                  <c:v>Rente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Blad1!$E$19:$E$378</c:f>
              <c:numCache/>
            </c:numRef>
          </c:val>
        </c:ser>
        <c:axId val="30873284"/>
        <c:axId val="9424101"/>
      </c:areaChart>
      <c:catAx>
        <c:axId val="30873284"/>
        <c:scaling>
          <c:orientation val="minMax"/>
        </c:scaling>
        <c:axPos val="t"/>
        <c:delete val="1"/>
        <c:majorTickMark val="out"/>
        <c:minorTickMark val="none"/>
        <c:tickLblPos val="nextTo"/>
        <c:crossAx val="9424101"/>
        <c:crosses val="autoZero"/>
        <c:auto val="0"/>
        <c:lblOffset val="100"/>
        <c:tickLblSkip val="1"/>
        <c:noMultiLvlLbl val="0"/>
      </c:catAx>
      <c:valAx>
        <c:axId val="9424101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30873284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00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5875"/>
          <c:y val="-0.007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areaChart>
        <c:grouping val="stacked"/>
        <c:varyColors val="0"/>
        <c:ser>
          <c:idx val="2"/>
          <c:order val="0"/>
          <c:tx>
            <c:strRef>
              <c:f>Blad1!$J$18</c:f>
              <c:strCache>
                <c:ptCount val="1"/>
                <c:pt idx="0">
                  <c:v>Netto maandlast</c:v>
                </c:pt>
              </c:strCache>
            </c:strRef>
          </c:tx>
          <c:spPr>
            <a:solidFill>
              <a:srgbClr val="FCD5B5"/>
            </a:solidFill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Blad1!$J$19:$J$378</c:f>
              <c:numCache/>
            </c:numRef>
          </c:val>
        </c:ser>
        <c:axId val="17708046"/>
        <c:axId val="25154687"/>
      </c:areaChart>
      <c:catAx>
        <c:axId val="177080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25154687"/>
        <c:crosses val="autoZero"/>
        <c:auto val="0"/>
        <c:lblOffset val="100"/>
        <c:tickLblSkip val="1"/>
        <c:noMultiLvlLbl val="0"/>
      </c:catAx>
      <c:valAx>
        <c:axId val="25154687"/>
        <c:scaling>
          <c:orientation val="minMax"/>
          <c:max val="3000"/>
          <c:min val="0"/>
        </c:scaling>
        <c:axPos val="l"/>
        <c:delete val="1"/>
        <c:majorTickMark val="out"/>
        <c:minorTickMark val="none"/>
        <c:tickLblPos val="nextTo"/>
        <c:crossAx val="17708046"/>
        <c:crossesAt val="1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00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exceltekstenuitleg.nl/training-op-uw-bedrijf.html" TargetMode="External" /><Relationship Id="rId3" Type="http://schemas.openxmlformats.org/officeDocument/2006/relationships/hyperlink" Target="http://www.exceltekstenuitleg.nl/training-op-uw-bedrijf.html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152400</xdr:colOff>
      <xdr:row>17</xdr:row>
      <xdr:rowOff>19050</xdr:rowOff>
    </xdr:from>
    <xdr:to>
      <xdr:col>12</xdr:col>
      <xdr:colOff>0</xdr:colOff>
      <xdr:row>30</xdr:row>
      <xdr:rowOff>9525</xdr:rowOff>
    </xdr:to>
    <xdr:pic>
      <xdr:nvPicPr>
        <xdr:cNvPr id="1" name="Afbeelding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3124200"/>
          <a:ext cx="3505200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0</xdr:rowOff>
    </xdr:from>
    <xdr:to>
      <xdr:col>10</xdr:col>
      <xdr:colOff>0</xdr:colOff>
      <xdr:row>8</xdr:row>
      <xdr:rowOff>0</xdr:rowOff>
    </xdr:to>
    <xdr:graphicFrame>
      <xdr:nvGraphicFramePr>
        <xdr:cNvPr id="1" name="Grafiek 1"/>
        <xdr:cNvGraphicFramePr/>
      </xdr:nvGraphicFramePr>
      <xdr:xfrm>
        <a:off x="5295900" y="190500"/>
        <a:ext cx="2028825" cy="133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7</xdr:row>
      <xdr:rowOff>142875</xdr:rowOff>
    </xdr:from>
    <xdr:to>
      <xdr:col>10</xdr:col>
      <xdr:colOff>0</xdr:colOff>
      <xdr:row>15</xdr:row>
      <xdr:rowOff>0</xdr:rowOff>
    </xdr:to>
    <xdr:graphicFrame>
      <xdr:nvGraphicFramePr>
        <xdr:cNvPr id="2" name="Grafiek 24"/>
        <xdr:cNvGraphicFramePr/>
      </xdr:nvGraphicFramePr>
      <xdr:xfrm>
        <a:off x="5295900" y="1476375"/>
        <a:ext cx="2028825" cy="1381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tekstenuitleg.nl/" TargetMode="External" /><Relationship Id="rId2" Type="http://schemas.openxmlformats.org/officeDocument/2006/relationships/hyperlink" Target="http://www.exceltekstenuitleg.nl/" TargetMode="External" /><Relationship Id="rId3" Type="http://schemas.openxmlformats.org/officeDocument/2006/relationships/hyperlink" Target="mailto:info@exceltekstenuitleg.nl" TargetMode="External" /><Relationship Id="rId4" Type="http://schemas.openxmlformats.org/officeDocument/2006/relationships/hyperlink" Target="http://www.exceltekstenuitleg.nl/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0"/>
  <sheetViews>
    <sheetView tabSelected="1" zoomScalePageLayoutView="0" workbookViewId="0" topLeftCell="A1">
      <selection activeCell="D4" sqref="D4"/>
    </sheetView>
  </sheetViews>
  <sheetFormatPr defaultColWidth="9.140625" defaultRowHeight="12.75"/>
  <cols>
    <col min="1" max="1" width="9.140625" style="1" customWidth="1"/>
    <col min="2" max="2" width="0.85546875" style="1" customWidth="1"/>
    <col min="3" max="3" width="3.7109375" style="1" customWidth="1"/>
    <col min="4" max="4" width="67.57421875" style="1" bestFit="1" customWidth="1"/>
    <col min="5" max="5" width="3.7109375" style="1" customWidth="1"/>
    <col min="6" max="6" width="0.85546875" style="1" customWidth="1"/>
    <col min="7" max="16384" width="9.140625" style="1" customWidth="1"/>
  </cols>
  <sheetData>
    <row r="1" ht="15.75" thickBot="1"/>
    <row r="2" spans="2:6" ht="3.75" customHeight="1">
      <c r="B2" s="2"/>
      <c r="C2" s="3"/>
      <c r="D2" s="3"/>
      <c r="E2" s="3"/>
      <c r="F2" s="4"/>
    </row>
    <row r="3" spans="2:6" ht="15" customHeight="1">
      <c r="B3" s="5"/>
      <c r="C3" s="6"/>
      <c r="D3" s="6"/>
      <c r="E3" s="6"/>
      <c r="F3" s="7"/>
    </row>
    <row r="4" spans="2:6" s="11" customFormat="1" ht="15" customHeight="1" thickBot="1">
      <c r="B4" s="8"/>
      <c r="C4" s="9"/>
      <c r="D4" s="119" t="s">
        <v>35</v>
      </c>
      <c r="E4" s="9"/>
      <c r="F4" s="10"/>
    </row>
    <row r="5" spans="2:6" ht="15" customHeight="1">
      <c r="B5" s="5"/>
      <c r="C5" s="6"/>
      <c r="D5" s="6"/>
      <c r="E5" s="6"/>
      <c r="F5" s="7"/>
    </row>
    <row r="6" spans="2:6" ht="15" customHeight="1">
      <c r="B6" s="5"/>
      <c r="C6" s="6"/>
      <c r="D6" s="12" t="s">
        <v>36</v>
      </c>
      <c r="E6" s="6"/>
      <c r="F6" s="7"/>
    </row>
    <row r="7" spans="2:6" ht="15" customHeight="1">
      <c r="B7" s="5"/>
      <c r="C7" s="6"/>
      <c r="D7" s="12" t="s">
        <v>37</v>
      </c>
      <c r="E7" s="6"/>
      <c r="F7" s="7"/>
    </row>
    <row r="8" spans="2:6" ht="15" customHeight="1">
      <c r="B8" s="5"/>
      <c r="C8" s="6"/>
      <c r="D8" s="6"/>
      <c r="E8" s="6"/>
      <c r="F8" s="7"/>
    </row>
    <row r="9" spans="2:6" ht="15" customHeight="1">
      <c r="B9" s="5"/>
      <c r="C9" s="6"/>
      <c r="D9" s="12" t="s">
        <v>38</v>
      </c>
      <c r="E9" s="6"/>
      <c r="F9" s="7"/>
    </row>
    <row r="10" spans="2:6" ht="15" customHeight="1">
      <c r="B10" s="5"/>
      <c r="C10" s="6"/>
      <c r="D10" s="6" t="s">
        <v>39</v>
      </c>
      <c r="E10" s="6"/>
      <c r="F10" s="7"/>
    </row>
    <row r="11" spans="2:6" ht="15" customHeight="1">
      <c r="B11" s="5"/>
      <c r="C11" s="6"/>
      <c r="D11" s="6" t="s">
        <v>40</v>
      </c>
      <c r="E11" s="6"/>
      <c r="F11" s="7"/>
    </row>
    <row r="12" spans="2:6" ht="15" customHeight="1">
      <c r="B12" s="5"/>
      <c r="C12" s="6"/>
      <c r="D12" s="6" t="s">
        <v>41</v>
      </c>
      <c r="E12" s="6"/>
      <c r="F12" s="7"/>
    </row>
    <row r="13" spans="2:7" ht="15" customHeight="1">
      <c r="B13" s="5"/>
      <c r="C13" s="6"/>
      <c r="D13" s="6" t="s">
        <v>42</v>
      </c>
      <c r="E13" s="6"/>
      <c r="F13" s="7"/>
      <c r="G13" s="13"/>
    </row>
    <row r="14" spans="2:7" ht="15" customHeight="1">
      <c r="B14" s="5"/>
      <c r="C14" s="6"/>
      <c r="D14" s="6" t="s">
        <v>43</v>
      </c>
      <c r="E14" s="6"/>
      <c r="F14" s="7"/>
      <c r="G14" s="13"/>
    </row>
    <row r="15" spans="2:7" ht="15" customHeight="1">
      <c r="B15" s="5"/>
      <c r="C15" s="6"/>
      <c r="D15" s="6"/>
      <c r="E15" s="6"/>
      <c r="F15" s="7"/>
      <c r="G15" s="13"/>
    </row>
    <row r="16" spans="2:7" ht="15" customHeight="1">
      <c r="B16" s="5"/>
      <c r="C16" s="6"/>
      <c r="D16" s="6" t="s">
        <v>44</v>
      </c>
      <c r="E16" s="6"/>
      <c r="F16" s="7"/>
      <c r="G16" s="13"/>
    </row>
    <row r="17" spans="2:7" ht="15" customHeight="1">
      <c r="B17" s="5"/>
      <c r="C17" s="6"/>
      <c r="D17" s="6" t="s">
        <v>45</v>
      </c>
      <c r="E17" s="6"/>
      <c r="F17" s="7"/>
      <c r="G17" s="13"/>
    </row>
    <row r="18" spans="2:7" ht="15" customHeight="1">
      <c r="B18" s="5"/>
      <c r="C18" s="6"/>
      <c r="D18" s="6" t="s">
        <v>46</v>
      </c>
      <c r="E18" s="6"/>
      <c r="F18" s="7"/>
      <c r="G18" s="13"/>
    </row>
    <row r="19" spans="2:7" ht="15" customHeight="1">
      <c r="B19" s="5"/>
      <c r="C19" s="6"/>
      <c r="D19" s="6" t="s">
        <v>47</v>
      </c>
      <c r="E19" s="6"/>
      <c r="F19" s="7"/>
      <c r="G19" s="13"/>
    </row>
    <row r="20" spans="2:7" ht="15" customHeight="1">
      <c r="B20" s="5"/>
      <c r="C20" s="6"/>
      <c r="D20" s="14" t="s">
        <v>48</v>
      </c>
      <c r="E20" s="6"/>
      <c r="F20" s="7"/>
      <c r="G20" s="13"/>
    </row>
    <row r="21" spans="2:7" ht="15" customHeight="1">
      <c r="B21" s="5"/>
      <c r="C21" s="6"/>
      <c r="D21" s="6"/>
      <c r="E21" s="6"/>
      <c r="F21" s="7"/>
      <c r="G21" s="13"/>
    </row>
    <row r="22" spans="2:7" ht="15" customHeight="1">
      <c r="B22" s="5"/>
      <c r="C22" s="6"/>
      <c r="D22" s="6" t="s">
        <v>49</v>
      </c>
      <c r="E22" s="6"/>
      <c r="F22" s="7"/>
      <c r="G22" s="13"/>
    </row>
    <row r="23" spans="2:7" ht="15" customHeight="1">
      <c r="B23" s="5"/>
      <c r="C23" s="6"/>
      <c r="D23" s="15" t="s">
        <v>50</v>
      </c>
      <c r="E23" s="6"/>
      <c r="F23" s="7"/>
      <c r="G23" s="13"/>
    </row>
    <row r="24" spans="2:6" ht="15" customHeight="1">
      <c r="B24" s="5"/>
      <c r="C24" s="6"/>
      <c r="D24" s="12"/>
      <c r="E24" s="6"/>
      <c r="F24" s="7"/>
    </row>
    <row r="25" spans="2:6" ht="15" customHeight="1">
      <c r="B25" s="5"/>
      <c r="C25" s="6"/>
      <c r="D25" s="16" t="s">
        <v>51</v>
      </c>
      <c r="E25" s="6"/>
      <c r="F25" s="7"/>
    </row>
    <row r="26" spans="2:6" ht="15" customHeight="1">
      <c r="B26" s="5"/>
      <c r="C26" s="6"/>
      <c r="D26" s="17" t="s">
        <v>52</v>
      </c>
      <c r="E26" s="6"/>
      <c r="F26" s="7"/>
    </row>
    <row r="27" spans="2:7" ht="15" customHeight="1">
      <c r="B27" s="5"/>
      <c r="C27" s="6"/>
      <c r="D27" s="6"/>
      <c r="E27" s="6"/>
      <c r="F27" s="7"/>
      <c r="G27" s="13"/>
    </row>
    <row r="28" spans="2:6" ht="15" customHeight="1">
      <c r="B28" s="5"/>
      <c r="C28" s="6"/>
      <c r="D28" s="18" t="s">
        <v>53</v>
      </c>
      <c r="E28" s="6"/>
      <c r="F28" s="7"/>
    </row>
    <row r="29" spans="2:7" ht="15" customHeight="1">
      <c r="B29" s="5"/>
      <c r="C29" s="6"/>
      <c r="D29" s="6"/>
      <c r="E29" s="6"/>
      <c r="F29" s="7"/>
      <c r="G29" s="13"/>
    </row>
    <row r="30" spans="2:7" ht="3.75" customHeight="1" thickBot="1">
      <c r="B30" s="19"/>
      <c r="C30" s="20"/>
      <c r="D30" s="20"/>
      <c r="E30" s="20"/>
      <c r="F30" s="21"/>
      <c r="G30" s="13"/>
    </row>
  </sheetData>
  <sheetProtection password="8131" sheet="1" objects="1" scenarios="1"/>
  <hyperlinks>
    <hyperlink ref="D25" r:id="rId1" display="Kijk ook eens op www.exceltekstenuitleg.nl"/>
    <hyperlink ref="D26" r:id="rId2" display="www.exceltekstenuitleg.nl"/>
    <hyperlink ref="D23" r:id="rId3" display="info@exceltekstenuitleg.nl"/>
    <hyperlink ref="D20" r:id="rId4" display="* plaats daarbij een link naar www.exceltekstenuitleg.nl "/>
  </hyperlinks>
  <printOptions/>
  <pageMargins left="0.75" right="0.75" top="1" bottom="1" header="0.5" footer="0.5"/>
  <pageSetup horizontalDpi="600" verticalDpi="600" orientation="portrait" paperSize="9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78"/>
  <sheetViews>
    <sheetView zoomScalePageLayoutView="0" workbookViewId="0" topLeftCell="A1">
      <pane ySplit="18" topLeftCell="A19" activePane="bottomLeft" state="frozen"/>
      <selection pane="topLeft" activeCell="A1" sqref="A1"/>
      <selection pane="bottomLeft" activeCell="M24" sqref="M24"/>
    </sheetView>
  </sheetViews>
  <sheetFormatPr defaultColWidth="9.140625" defaultRowHeight="12.75"/>
  <cols>
    <col min="1" max="2" width="10.00390625" style="24" customWidth="1"/>
    <col min="3" max="4" width="10.00390625" style="72" customWidth="1"/>
    <col min="5" max="7" width="13.140625" style="72" customWidth="1"/>
    <col min="8" max="9" width="10.140625" style="72" bestFit="1" customWidth="1"/>
    <col min="10" max="10" width="10.140625" style="24" bestFit="1" customWidth="1"/>
    <col min="11" max="11" width="16.421875" style="24" customWidth="1"/>
    <col min="12" max="12" width="9.421875" style="24" bestFit="1" customWidth="1"/>
    <col min="13" max="14" width="8.7109375" style="24" bestFit="1" customWidth="1"/>
    <col min="15" max="16384" width="9.140625" style="24" customWidth="1"/>
  </cols>
  <sheetData>
    <row r="1" spans="1:12" ht="15">
      <c r="A1" s="22"/>
      <c r="B1" s="22"/>
      <c r="C1" s="23"/>
      <c r="D1" s="23"/>
      <c r="E1" s="23"/>
      <c r="F1" s="23"/>
      <c r="G1" s="23"/>
      <c r="H1" s="106" t="s">
        <v>3</v>
      </c>
      <c r="I1" s="24"/>
      <c r="J1" s="105" t="s">
        <v>7</v>
      </c>
      <c r="L1" s="24" t="s">
        <v>54</v>
      </c>
    </row>
    <row r="2" spans="1:15" ht="15">
      <c r="A2" s="25"/>
      <c r="B2" s="22"/>
      <c r="C2" s="23" t="s">
        <v>0</v>
      </c>
      <c r="D2" s="26">
        <v>300000</v>
      </c>
      <c r="H2" s="24"/>
      <c r="I2" s="22"/>
      <c r="L2" s="28" t="s">
        <v>32</v>
      </c>
      <c r="M2" s="28" t="s">
        <v>32</v>
      </c>
      <c r="N2" s="28" t="s">
        <v>32</v>
      </c>
      <c r="O2" s="28" t="s">
        <v>32</v>
      </c>
    </row>
    <row r="3" spans="1:15" ht="15">
      <c r="A3" s="29"/>
      <c r="B3" s="30"/>
      <c r="C3" s="31" t="s">
        <v>2</v>
      </c>
      <c r="D3" s="32">
        <v>30</v>
      </c>
      <c r="H3" s="24"/>
      <c r="I3" s="22"/>
      <c r="L3" s="33" t="s">
        <v>31</v>
      </c>
      <c r="M3" s="33" t="s">
        <v>31</v>
      </c>
      <c r="N3" s="33" t="s">
        <v>31</v>
      </c>
      <c r="O3" s="33" t="s">
        <v>31</v>
      </c>
    </row>
    <row r="4" spans="1:15" ht="15">
      <c r="A4" s="34" t="s">
        <v>25</v>
      </c>
      <c r="B4" s="35"/>
      <c r="C4" s="35"/>
      <c r="D4" s="35"/>
      <c r="E4" s="35"/>
      <c r="F4" s="35"/>
      <c r="G4" s="36"/>
      <c r="H4" s="24"/>
      <c r="I4" s="22"/>
      <c r="L4" s="37">
        <f>HLOOKUP(L17,M4:O4,1)</f>
        <v>2019</v>
      </c>
      <c r="M4" s="37">
        <v>2017</v>
      </c>
      <c r="N4" s="37">
        <v>2018</v>
      </c>
      <c r="O4" s="37">
        <v>2019</v>
      </c>
    </row>
    <row r="5" spans="1:15" ht="15">
      <c r="A5" s="113" t="s">
        <v>30</v>
      </c>
      <c r="B5" s="114"/>
      <c r="C5" s="114"/>
      <c r="D5" s="115"/>
      <c r="E5" s="113" t="s">
        <v>12</v>
      </c>
      <c r="F5" s="114"/>
      <c r="G5" s="115"/>
      <c r="H5" s="24"/>
      <c r="I5" s="38">
        <v>1</v>
      </c>
      <c r="K5" s="24">
        <v>1</v>
      </c>
      <c r="L5" s="39">
        <f>HLOOKUP(L17,M4:O8,2)</f>
        <v>0.3665</v>
      </c>
      <c r="M5" s="40">
        <v>0.3655</v>
      </c>
      <c r="N5" s="40">
        <v>0.3655</v>
      </c>
      <c r="O5" s="40">
        <v>0.3665</v>
      </c>
    </row>
    <row r="6" spans="1:15" ht="15">
      <c r="A6" s="116" t="s">
        <v>27</v>
      </c>
      <c r="B6" s="117"/>
      <c r="C6" s="117"/>
      <c r="D6" s="118"/>
      <c r="E6" s="116" t="s">
        <v>29</v>
      </c>
      <c r="F6" s="117"/>
      <c r="G6" s="118"/>
      <c r="H6" s="24"/>
      <c r="I6" s="22"/>
      <c r="K6" s="24">
        <v>2</v>
      </c>
      <c r="L6" s="41">
        <f>HLOOKUP(L17,M4:O8,3)</f>
        <v>0.381</v>
      </c>
      <c r="M6" s="42">
        <v>0.408</v>
      </c>
      <c r="N6" s="42">
        <v>0.4085</v>
      </c>
      <c r="O6" s="42">
        <v>0.381</v>
      </c>
    </row>
    <row r="7" spans="1:15" ht="15">
      <c r="A7" s="43" t="s">
        <v>23</v>
      </c>
      <c r="B7" s="44"/>
      <c r="C7" s="44"/>
      <c r="D7" s="45"/>
      <c r="E7" s="43" t="s">
        <v>24</v>
      </c>
      <c r="F7" s="46"/>
      <c r="G7" s="47"/>
      <c r="H7" s="24"/>
      <c r="I7" s="22"/>
      <c r="K7" s="24">
        <v>3</v>
      </c>
      <c r="L7" s="41">
        <f>HLOOKUP(L17,M4:O8,4)</f>
        <v>0.381</v>
      </c>
      <c r="M7" s="42">
        <v>0.408</v>
      </c>
      <c r="N7" s="42">
        <v>0.4085</v>
      </c>
      <c r="O7" s="42">
        <v>0.381</v>
      </c>
    </row>
    <row r="8" spans="1:15" ht="15">
      <c r="A8" s="25"/>
      <c r="B8" s="22"/>
      <c r="C8" s="27" t="s">
        <v>1</v>
      </c>
      <c r="D8" s="48">
        <v>0.043</v>
      </c>
      <c r="E8" s="25"/>
      <c r="F8" s="23" t="s">
        <v>1</v>
      </c>
      <c r="G8" s="48">
        <v>0.043</v>
      </c>
      <c r="H8" s="24"/>
      <c r="I8" s="24"/>
      <c r="K8" s="24">
        <v>4</v>
      </c>
      <c r="L8" s="49">
        <f>HLOOKUP(L17,M4:O8,5)</f>
        <v>0.5175</v>
      </c>
      <c r="M8" s="50">
        <v>0.52</v>
      </c>
      <c r="N8" s="50">
        <v>0.5195</v>
      </c>
      <c r="O8" s="50">
        <v>0.5175</v>
      </c>
    </row>
    <row r="9" spans="1:9" ht="15">
      <c r="A9" s="51"/>
      <c r="B9" s="52"/>
      <c r="C9" s="53" t="s">
        <v>9</v>
      </c>
      <c r="D9" s="54">
        <f>ABS(PMT(D8/12,D3*12,D2))</f>
        <v>1484.6143255198845</v>
      </c>
      <c r="E9" s="51"/>
      <c r="F9" s="53" t="s">
        <v>11</v>
      </c>
      <c r="G9" s="54">
        <f>D2*G8/12</f>
        <v>1074.9999999999998</v>
      </c>
      <c r="H9" s="24"/>
      <c r="I9" s="24"/>
    </row>
    <row r="10" spans="1:9" ht="15">
      <c r="A10" s="29"/>
      <c r="B10" s="30"/>
      <c r="C10" s="31" t="s">
        <v>10</v>
      </c>
      <c r="D10" s="55">
        <f>D9*12</f>
        <v>17815.371906238615</v>
      </c>
      <c r="E10" s="25"/>
      <c r="F10" s="23" t="s">
        <v>13</v>
      </c>
      <c r="G10" s="56">
        <f>G9*12</f>
        <v>12899.999999999996</v>
      </c>
      <c r="H10" s="24"/>
      <c r="I10" s="24"/>
    </row>
    <row r="11" spans="1:9" ht="15">
      <c r="A11" s="51"/>
      <c r="B11" s="52"/>
      <c r="C11" s="53" t="s">
        <v>14</v>
      </c>
      <c r="D11" s="57">
        <f>12*D3*D9</f>
        <v>534461.1571871584</v>
      </c>
      <c r="E11" s="51"/>
      <c r="F11" s="53" t="s">
        <v>14</v>
      </c>
      <c r="G11" s="57">
        <f>12*D3*G9</f>
        <v>386999.99999999994</v>
      </c>
      <c r="H11" s="24"/>
      <c r="I11" s="24"/>
    </row>
    <row r="12" spans="1:12" ht="15">
      <c r="A12" s="29"/>
      <c r="B12" s="30"/>
      <c r="C12" s="31" t="s">
        <v>15</v>
      </c>
      <c r="D12" s="58">
        <f>D11-D2</f>
        <v>234461.15718715836</v>
      </c>
      <c r="E12" s="25"/>
      <c r="F12" s="23" t="s">
        <v>15</v>
      </c>
      <c r="G12" s="59">
        <f>12*D3*G9</f>
        <v>386999.99999999994</v>
      </c>
      <c r="H12" s="24"/>
      <c r="I12" s="24"/>
      <c r="K12" s="108" t="s">
        <v>28</v>
      </c>
      <c r="L12" s="109"/>
    </row>
    <row r="13" spans="1:12" ht="15">
      <c r="A13" s="51"/>
      <c r="B13" s="52"/>
      <c r="C13" s="53" t="s">
        <v>16</v>
      </c>
      <c r="D13" s="60">
        <f>D12*(1-L14)</f>
        <v>113127.50834280392</v>
      </c>
      <c r="E13" s="51"/>
      <c r="F13" s="53" t="s">
        <v>16</v>
      </c>
      <c r="G13" s="60">
        <f>G12*(1-L14)</f>
        <v>186727.5</v>
      </c>
      <c r="H13" s="24"/>
      <c r="I13" s="24"/>
      <c r="K13" s="110"/>
      <c r="L13" s="107">
        <v>4</v>
      </c>
    </row>
    <row r="14" spans="1:12" ht="15">
      <c r="A14" s="25"/>
      <c r="B14" s="22"/>
      <c r="C14" s="23" t="s">
        <v>17</v>
      </c>
      <c r="D14" s="56">
        <f>D13+D2</f>
        <v>413127.5083428039</v>
      </c>
      <c r="E14" s="25"/>
      <c r="F14" s="23" t="s">
        <v>17</v>
      </c>
      <c r="G14" s="56">
        <f>G13+D2</f>
        <v>486727.5</v>
      </c>
      <c r="H14" s="24"/>
      <c r="I14" s="24"/>
      <c r="K14" s="111"/>
      <c r="L14" s="112">
        <f>VLOOKUP(L13,K5:L8,2,0)</f>
        <v>0.5175</v>
      </c>
    </row>
    <row r="15" spans="1:12" ht="15">
      <c r="A15" s="29"/>
      <c r="B15" s="30"/>
      <c r="C15" s="31" t="s">
        <v>22</v>
      </c>
      <c r="D15" s="61">
        <f>D14/D3/12</f>
        <v>1147.5764120633442</v>
      </c>
      <c r="E15" s="29"/>
      <c r="F15" s="31" t="s">
        <v>22</v>
      </c>
      <c r="G15" s="61">
        <f>G14/D3/12</f>
        <v>1352.0208333333333</v>
      </c>
      <c r="H15" s="24"/>
      <c r="I15" s="24"/>
      <c r="K15" s="62" t="s">
        <v>56</v>
      </c>
      <c r="L15" s="63"/>
    </row>
    <row r="16" spans="3:12" ht="15">
      <c r="C16" s="24"/>
      <c r="D16" s="64"/>
      <c r="E16" s="24"/>
      <c r="F16" s="24"/>
      <c r="G16" s="24"/>
      <c r="H16" s="24"/>
      <c r="I16" s="24"/>
      <c r="K16" s="65" t="s">
        <v>33</v>
      </c>
      <c r="L16" s="66">
        <v>1</v>
      </c>
    </row>
    <row r="17" spans="1:13" ht="15">
      <c r="A17" s="67" t="s">
        <v>19</v>
      </c>
      <c r="B17" s="67"/>
      <c r="C17" s="67"/>
      <c r="D17" s="68"/>
      <c r="E17" s="69" t="str">
        <f>IF(I5=1,A5,E5)</f>
        <v>Annuïteiten hypotheek</v>
      </c>
      <c r="F17" s="70"/>
      <c r="G17" s="71"/>
      <c r="K17" s="73" t="s">
        <v>34</v>
      </c>
      <c r="L17" s="74">
        <v>2019</v>
      </c>
      <c r="M17" s="24" t="s">
        <v>55</v>
      </c>
    </row>
    <row r="18" spans="1:10" s="82" customFormat="1" ht="30">
      <c r="A18" s="75" t="s">
        <v>21</v>
      </c>
      <c r="B18" s="75" t="s">
        <v>4</v>
      </c>
      <c r="C18" s="76" t="s">
        <v>20</v>
      </c>
      <c r="D18" s="77" t="s">
        <v>26</v>
      </c>
      <c r="E18" s="78" t="s">
        <v>3</v>
      </c>
      <c r="F18" s="79" t="s">
        <v>7</v>
      </c>
      <c r="G18" s="80" t="s">
        <v>8</v>
      </c>
      <c r="H18" s="75" t="s">
        <v>5</v>
      </c>
      <c r="I18" s="81" t="s">
        <v>6</v>
      </c>
      <c r="J18" s="77" t="s">
        <v>18</v>
      </c>
    </row>
    <row r="19" spans="1:10" ht="15">
      <c r="A19" s="83">
        <v>1</v>
      </c>
      <c r="B19" s="84">
        <f>L16</f>
        <v>1</v>
      </c>
      <c r="C19" s="85">
        <f>L17</f>
        <v>2019</v>
      </c>
      <c r="D19" s="86">
        <f>D2</f>
        <v>300000</v>
      </c>
      <c r="E19" s="87">
        <f aca="true" t="shared" si="0" ref="E19:E82">IF(I$5=1,D$8,G$8)*D19/12</f>
        <v>1074.9999999999998</v>
      </c>
      <c r="F19" s="88">
        <f aca="true" t="shared" si="1" ref="F19:F82">IF(I$5=1,$D$9-E19,0)</f>
        <v>409.6143255198847</v>
      </c>
      <c r="G19" s="89">
        <f aca="true" t="shared" si="2" ref="G19:G82">D19-F19</f>
        <v>299590.3856744801</v>
      </c>
      <c r="H19" s="86">
        <f>E19</f>
        <v>1074.9999999999998</v>
      </c>
      <c r="I19" s="86">
        <f>F19</f>
        <v>409.6143255198847</v>
      </c>
      <c r="J19" s="90">
        <f>(1-L$14)*E19+F19</f>
        <v>928.3018255198846</v>
      </c>
    </row>
    <row r="20" spans="1:10" ht="15">
      <c r="A20" s="91">
        <f aca="true" t="shared" si="3" ref="A20:A83">A19+1</f>
        <v>2</v>
      </c>
      <c r="B20" s="92">
        <f aca="true" t="shared" si="4" ref="B20:B83">MOD(B19,12)+1</f>
        <v>2</v>
      </c>
      <c r="C20" s="93">
        <f aca="true" t="shared" si="5" ref="C20:C83">IF(B19=12,C19+1,C19)</f>
        <v>2019</v>
      </c>
      <c r="D20" s="94">
        <f>G19</f>
        <v>299590.3856744801</v>
      </c>
      <c r="E20" s="87">
        <f t="shared" si="0"/>
        <v>1073.5322153335537</v>
      </c>
      <c r="F20" s="88">
        <f t="shared" si="1"/>
        <v>411.08211018633074</v>
      </c>
      <c r="G20" s="95">
        <f t="shared" si="2"/>
        <v>299179.3035642938</v>
      </c>
      <c r="H20" s="94">
        <f aca="true" t="shared" si="6" ref="H20:H83">H19+E20</f>
        <v>2148.5322153335537</v>
      </c>
      <c r="I20" s="94">
        <f aca="true" t="shared" si="7" ref="I20:I83">I19+F20</f>
        <v>820.6964357062154</v>
      </c>
      <c r="J20" s="96">
        <f>(1-L$14)*E20+F20</f>
        <v>929.0614040847704</v>
      </c>
    </row>
    <row r="21" spans="1:10" ht="15">
      <c r="A21" s="91">
        <f t="shared" si="3"/>
        <v>3</v>
      </c>
      <c r="B21" s="92">
        <f t="shared" si="4"/>
        <v>3</v>
      </c>
      <c r="C21" s="93">
        <f t="shared" si="5"/>
        <v>2019</v>
      </c>
      <c r="D21" s="94">
        <f aca="true" t="shared" si="8" ref="D21:D84">G20</f>
        <v>299179.3035642938</v>
      </c>
      <c r="E21" s="87">
        <f t="shared" si="0"/>
        <v>1072.059171105386</v>
      </c>
      <c r="F21" s="88">
        <f t="shared" si="1"/>
        <v>412.5551544144985</v>
      </c>
      <c r="G21" s="95">
        <f t="shared" si="2"/>
        <v>298766.7484098793</v>
      </c>
      <c r="H21" s="94">
        <f t="shared" si="6"/>
        <v>3220.5913864389395</v>
      </c>
      <c r="I21" s="94">
        <f t="shared" si="7"/>
        <v>1233.251590120714</v>
      </c>
      <c r="J21" s="96">
        <f>(1-L$14)*E21+F21</f>
        <v>929.8237044728472</v>
      </c>
    </row>
    <row r="22" spans="1:10" ht="15">
      <c r="A22" s="91">
        <f t="shared" si="3"/>
        <v>4</v>
      </c>
      <c r="B22" s="92">
        <f t="shared" si="4"/>
        <v>4</v>
      </c>
      <c r="C22" s="93">
        <f t="shared" si="5"/>
        <v>2019</v>
      </c>
      <c r="D22" s="94">
        <f t="shared" si="8"/>
        <v>298766.7484098793</v>
      </c>
      <c r="E22" s="87">
        <f t="shared" si="0"/>
        <v>1070.5808484687338</v>
      </c>
      <c r="F22" s="88">
        <f t="shared" si="1"/>
        <v>414.0334770511506</v>
      </c>
      <c r="G22" s="95">
        <f t="shared" si="2"/>
        <v>298352.71493282815</v>
      </c>
      <c r="H22" s="94">
        <f t="shared" si="6"/>
        <v>4291.172234907674</v>
      </c>
      <c r="I22" s="94">
        <f t="shared" si="7"/>
        <v>1647.2850671718645</v>
      </c>
      <c r="J22" s="96">
        <f>(1-L$14)*E22+F22</f>
        <v>930.5887364373148</v>
      </c>
    </row>
    <row r="23" spans="1:10" ht="15">
      <c r="A23" s="91">
        <f t="shared" si="3"/>
        <v>5</v>
      </c>
      <c r="B23" s="92">
        <f t="shared" si="4"/>
        <v>5</v>
      </c>
      <c r="C23" s="93">
        <f t="shared" si="5"/>
        <v>2019</v>
      </c>
      <c r="D23" s="94">
        <f t="shared" si="8"/>
        <v>298352.71493282815</v>
      </c>
      <c r="E23" s="87">
        <f t="shared" si="0"/>
        <v>1069.0972285093007</v>
      </c>
      <c r="F23" s="88">
        <f t="shared" si="1"/>
        <v>415.5170970105837</v>
      </c>
      <c r="G23" s="95">
        <f t="shared" si="2"/>
        <v>297937.1978358176</v>
      </c>
      <c r="H23" s="94">
        <f t="shared" si="6"/>
        <v>5360.269463416975</v>
      </c>
      <c r="I23" s="94">
        <f t="shared" si="7"/>
        <v>2062.802164182448</v>
      </c>
      <c r="J23" s="96">
        <f>(1-L$14)*E23+F23</f>
        <v>931.3565097663213</v>
      </c>
    </row>
    <row r="24" spans="1:10" ht="15">
      <c r="A24" s="91">
        <f t="shared" si="3"/>
        <v>6</v>
      </c>
      <c r="B24" s="92">
        <f t="shared" si="4"/>
        <v>6</v>
      </c>
      <c r="C24" s="93">
        <f t="shared" si="5"/>
        <v>2019</v>
      </c>
      <c r="D24" s="94">
        <f t="shared" si="8"/>
        <v>297937.1978358176</v>
      </c>
      <c r="E24" s="87">
        <f t="shared" si="0"/>
        <v>1067.608292245013</v>
      </c>
      <c r="F24" s="88">
        <f t="shared" si="1"/>
        <v>417.00603327487147</v>
      </c>
      <c r="G24" s="95">
        <f t="shared" si="2"/>
        <v>297520.1918025427</v>
      </c>
      <c r="H24" s="94">
        <f t="shared" si="6"/>
        <v>6427.877755661988</v>
      </c>
      <c r="I24" s="94">
        <f t="shared" si="7"/>
        <v>2479.8081974573197</v>
      </c>
      <c r="J24" s="96">
        <f>(1-L$14)*E24+F24</f>
        <v>932.1270342830903</v>
      </c>
    </row>
    <row r="25" spans="1:10" ht="15">
      <c r="A25" s="91">
        <f t="shared" si="3"/>
        <v>7</v>
      </c>
      <c r="B25" s="92">
        <f t="shared" si="4"/>
        <v>7</v>
      </c>
      <c r="C25" s="93">
        <f t="shared" si="5"/>
        <v>2019</v>
      </c>
      <c r="D25" s="94">
        <f t="shared" si="8"/>
        <v>297520.1918025427</v>
      </c>
      <c r="E25" s="87">
        <f t="shared" si="0"/>
        <v>1066.114020625778</v>
      </c>
      <c r="F25" s="88">
        <f t="shared" si="1"/>
        <v>418.5003048941064</v>
      </c>
      <c r="G25" s="95">
        <f t="shared" si="2"/>
        <v>297101.6914976486</v>
      </c>
      <c r="H25" s="94">
        <f t="shared" si="6"/>
        <v>7493.991776287766</v>
      </c>
      <c r="I25" s="94">
        <f t="shared" si="7"/>
        <v>2898.308502351426</v>
      </c>
      <c r="J25" s="96">
        <f>(1-L$14)*E25+F25</f>
        <v>932.9003198460443</v>
      </c>
    </row>
    <row r="26" spans="1:10" ht="15">
      <c r="A26" s="91">
        <f t="shared" si="3"/>
        <v>8</v>
      </c>
      <c r="B26" s="92">
        <f t="shared" si="4"/>
        <v>8</v>
      </c>
      <c r="C26" s="93">
        <f t="shared" si="5"/>
        <v>2019</v>
      </c>
      <c r="D26" s="94">
        <f t="shared" si="8"/>
        <v>297101.6914976486</v>
      </c>
      <c r="E26" s="87">
        <f t="shared" si="0"/>
        <v>1064.6143945332408</v>
      </c>
      <c r="F26" s="88">
        <f t="shared" si="1"/>
        <v>419.9999309866437</v>
      </c>
      <c r="G26" s="95">
        <f t="shared" si="2"/>
        <v>296681.69156666193</v>
      </c>
      <c r="H26" s="94">
        <f t="shared" si="6"/>
        <v>8558.606170821007</v>
      </c>
      <c r="I26" s="94">
        <f t="shared" si="7"/>
        <v>3318.3084333380693</v>
      </c>
      <c r="J26" s="96">
        <f>(1-L$14)*E26+F26</f>
        <v>933.6763763489324</v>
      </c>
    </row>
    <row r="27" spans="1:10" ht="15">
      <c r="A27" s="91">
        <f t="shared" si="3"/>
        <v>9</v>
      </c>
      <c r="B27" s="92">
        <f t="shared" si="4"/>
        <v>9</v>
      </c>
      <c r="C27" s="93">
        <f t="shared" si="5"/>
        <v>2019</v>
      </c>
      <c r="D27" s="94">
        <f t="shared" si="8"/>
        <v>296681.69156666193</v>
      </c>
      <c r="E27" s="87">
        <f t="shared" si="0"/>
        <v>1063.1093947805387</v>
      </c>
      <c r="F27" s="88">
        <f t="shared" si="1"/>
        <v>421.5049307393458</v>
      </c>
      <c r="G27" s="95">
        <f t="shared" si="2"/>
        <v>296260.1866359226</v>
      </c>
      <c r="H27" s="94">
        <f t="shared" si="6"/>
        <v>9621.715565601546</v>
      </c>
      <c r="I27" s="94">
        <f t="shared" si="7"/>
        <v>3739.813364077415</v>
      </c>
      <c r="J27" s="96">
        <f>(1-L$14)*E27+F27</f>
        <v>934.4552137209557</v>
      </c>
    </row>
    <row r="28" spans="1:10" ht="15">
      <c r="A28" s="91">
        <f t="shared" si="3"/>
        <v>10</v>
      </c>
      <c r="B28" s="92">
        <f t="shared" si="4"/>
        <v>10</v>
      </c>
      <c r="C28" s="93">
        <f t="shared" si="5"/>
        <v>2019</v>
      </c>
      <c r="D28" s="94">
        <f t="shared" si="8"/>
        <v>296260.1866359226</v>
      </c>
      <c r="E28" s="87">
        <f t="shared" si="0"/>
        <v>1061.5990021120558</v>
      </c>
      <c r="F28" s="88">
        <f t="shared" si="1"/>
        <v>423.01532340782865</v>
      </c>
      <c r="G28" s="95">
        <f t="shared" si="2"/>
        <v>295837.17131251475</v>
      </c>
      <c r="H28" s="94">
        <f t="shared" si="6"/>
        <v>10683.314567713602</v>
      </c>
      <c r="I28" s="94">
        <f t="shared" si="7"/>
        <v>4162.828687485244</v>
      </c>
      <c r="J28" s="96">
        <f>(1-L$14)*E28+F28</f>
        <v>935.2368419268956</v>
      </c>
    </row>
    <row r="29" spans="1:10" ht="15">
      <c r="A29" s="91">
        <f t="shared" si="3"/>
        <v>11</v>
      </c>
      <c r="B29" s="92">
        <f t="shared" si="4"/>
        <v>11</v>
      </c>
      <c r="C29" s="93">
        <f t="shared" si="5"/>
        <v>2019</v>
      </c>
      <c r="D29" s="94">
        <f t="shared" si="8"/>
        <v>295837.17131251475</v>
      </c>
      <c r="E29" s="87">
        <f t="shared" si="0"/>
        <v>1060.0831972031776</v>
      </c>
      <c r="F29" s="88">
        <f t="shared" si="1"/>
        <v>424.5311283167068</v>
      </c>
      <c r="G29" s="95">
        <f t="shared" si="2"/>
        <v>295412.64018419804</v>
      </c>
      <c r="H29" s="94">
        <f t="shared" si="6"/>
        <v>11743.39776491678</v>
      </c>
      <c r="I29" s="94">
        <f t="shared" si="7"/>
        <v>4587.35981580195</v>
      </c>
      <c r="J29" s="96">
        <f>(1-L$14)*E29+F29</f>
        <v>936.0212709672401</v>
      </c>
    </row>
    <row r="30" spans="1:10" ht="15">
      <c r="A30" s="91">
        <f t="shared" si="3"/>
        <v>12</v>
      </c>
      <c r="B30" s="92">
        <f t="shared" si="4"/>
        <v>12</v>
      </c>
      <c r="C30" s="93">
        <f t="shared" si="5"/>
        <v>2019</v>
      </c>
      <c r="D30" s="94">
        <f t="shared" si="8"/>
        <v>295412.64018419804</v>
      </c>
      <c r="E30" s="87">
        <f t="shared" si="0"/>
        <v>1058.5619606600428</v>
      </c>
      <c r="F30" s="88">
        <f t="shared" si="1"/>
        <v>426.05236485984165</v>
      </c>
      <c r="G30" s="95">
        <f t="shared" si="2"/>
        <v>294986.5878193382</v>
      </c>
      <c r="H30" s="94">
        <f t="shared" si="6"/>
        <v>12801.959725576822</v>
      </c>
      <c r="I30" s="94">
        <f t="shared" si="7"/>
        <v>5013.412180661792</v>
      </c>
      <c r="J30" s="96">
        <f>(1-L$14)*E30+F30</f>
        <v>936.8085108783123</v>
      </c>
    </row>
    <row r="31" spans="1:10" ht="15">
      <c r="A31" s="91">
        <f t="shared" si="3"/>
        <v>13</v>
      </c>
      <c r="B31" s="92">
        <f t="shared" si="4"/>
        <v>1</v>
      </c>
      <c r="C31" s="93">
        <f t="shared" si="5"/>
        <v>2020</v>
      </c>
      <c r="D31" s="94">
        <f t="shared" si="8"/>
        <v>294986.5878193382</v>
      </c>
      <c r="E31" s="87">
        <f t="shared" si="0"/>
        <v>1057.0352730192951</v>
      </c>
      <c r="F31" s="88">
        <f t="shared" si="1"/>
        <v>427.57905250058934</v>
      </c>
      <c r="G31" s="95">
        <f t="shared" si="2"/>
        <v>294559.0087668376</v>
      </c>
      <c r="H31" s="94">
        <f t="shared" si="6"/>
        <v>13858.994998596118</v>
      </c>
      <c r="I31" s="94">
        <f t="shared" si="7"/>
        <v>5440.991233162382</v>
      </c>
      <c r="J31" s="96">
        <f>(1-L$14)*E31+F31</f>
        <v>937.5985717323993</v>
      </c>
    </row>
    <row r="32" spans="1:10" ht="15">
      <c r="A32" s="91">
        <f t="shared" si="3"/>
        <v>14</v>
      </c>
      <c r="B32" s="92">
        <f t="shared" si="4"/>
        <v>2</v>
      </c>
      <c r="C32" s="93">
        <f t="shared" si="5"/>
        <v>2020</v>
      </c>
      <c r="D32" s="94">
        <f t="shared" si="8"/>
        <v>294559.0087668376</v>
      </c>
      <c r="E32" s="87">
        <f t="shared" si="0"/>
        <v>1055.5031147478346</v>
      </c>
      <c r="F32" s="88">
        <f t="shared" si="1"/>
        <v>429.11121077204984</v>
      </c>
      <c r="G32" s="95">
        <f t="shared" si="2"/>
        <v>294129.8975560655</v>
      </c>
      <c r="H32" s="94">
        <f t="shared" si="6"/>
        <v>14914.498113343952</v>
      </c>
      <c r="I32" s="94">
        <f t="shared" si="7"/>
        <v>5870.102443934432</v>
      </c>
      <c r="J32" s="96">
        <f>(1-L$14)*E32+F32</f>
        <v>938.3914636378801</v>
      </c>
    </row>
    <row r="33" spans="1:10" ht="15">
      <c r="A33" s="91">
        <f t="shared" si="3"/>
        <v>15</v>
      </c>
      <c r="B33" s="92">
        <f t="shared" si="4"/>
        <v>3</v>
      </c>
      <c r="C33" s="93">
        <f t="shared" si="5"/>
        <v>2020</v>
      </c>
      <c r="D33" s="94">
        <f t="shared" si="8"/>
        <v>294129.8975560655</v>
      </c>
      <c r="E33" s="87">
        <f t="shared" si="0"/>
        <v>1053.965466242568</v>
      </c>
      <c r="F33" s="88">
        <f t="shared" si="1"/>
        <v>430.64885927731643</v>
      </c>
      <c r="G33" s="95">
        <f t="shared" si="2"/>
        <v>293699.2486967882</v>
      </c>
      <c r="H33" s="94">
        <f t="shared" si="6"/>
        <v>15968.46357958652</v>
      </c>
      <c r="I33" s="94">
        <f t="shared" si="7"/>
        <v>6300.751303211749</v>
      </c>
      <c r="J33" s="96">
        <f>(1-L$14)*E33+F33</f>
        <v>939.1871967393556</v>
      </c>
    </row>
    <row r="34" spans="1:10" ht="15">
      <c r="A34" s="91">
        <f t="shared" si="3"/>
        <v>16</v>
      </c>
      <c r="B34" s="92">
        <f t="shared" si="4"/>
        <v>4</v>
      </c>
      <c r="C34" s="93">
        <f t="shared" si="5"/>
        <v>2020</v>
      </c>
      <c r="D34" s="94">
        <f t="shared" si="8"/>
        <v>293699.2486967882</v>
      </c>
      <c r="E34" s="87">
        <f t="shared" si="0"/>
        <v>1052.4223078301577</v>
      </c>
      <c r="F34" s="88">
        <f t="shared" si="1"/>
        <v>432.19201768972675</v>
      </c>
      <c r="G34" s="95">
        <f t="shared" si="2"/>
        <v>293267.05667909846</v>
      </c>
      <c r="H34" s="94">
        <f t="shared" si="6"/>
        <v>17020.885887416676</v>
      </c>
      <c r="I34" s="94">
        <f t="shared" si="7"/>
        <v>6732.943320901475</v>
      </c>
      <c r="J34" s="96">
        <f>(1-L$14)*E34+F34</f>
        <v>939.9857812177779</v>
      </c>
    </row>
    <row r="35" spans="1:10" ht="15">
      <c r="A35" s="91">
        <f t="shared" si="3"/>
        <v>17</v>
      </c>
      <c r="B35" s="92">
        <f t="shared" si="4"/>
        <v>5</v>
      </c>
      <c r="C35" s="93">
        <f t="shared" si="5"/>
        <v>2020</v>
      </c>
      <c r="D35" s="94">
        <f t="shared" si="8"/>
        <v>293267.05667909846</v>
      </c>
      <c r="E35" s="87">
        <f t="shared" si="0"/>
        <v>1050.8736197667693</v>
      </c>
      <c r="F35" s="88">
        <f t="shared" si="1"/>
        <v>433.7407057531152</v>
      </c>
      <c r="G35" s="95">
        <f t="shared" si="2"/>
        <v>292833.31597334536</v>
      </c>
      <c r="H35" s="94">
        <f t="shared" si="6"/>
        <v>18071.759507183444</v>
      </c>
      <c r="I35" s="94">
        <f t="shared" si="7"/>
        <v>7166.6840266545905</v>
      </c>
      <c r="J35" s="96">
        <f>(1-L$14)*E35+F35</f>
        <v>940.7872272905814</v>
      </c>
    </row>
    <row r="36" spans="1:10" ht="15">
      <c r="A36" s="91">
        <f t="shared" si="3"/>
        <v>18</v>
      </c>
      <c r="B36" s="92">
        <f t="shared" si="4"/>
        <v>6</v>
      </c>
      <c r="C36" s="93">
        <f t="shared" si="5"/>
        <v>2020</v>
      </c>
      <c r="D36" s="94">
        <f t="shared" si="8"/>
        <v>292833.31597334536</v>
      </c>
      <c r="E36" s="87">
        <f t="shared" si="0"/>
        <v>1049.319382237821</v>
      </c>
      <c r="F36" s="88">
        <f t="shared" si="1"/>
        <v>435.2949432820635</v>
      </c>
      <c r="G36" s="95">
        <f t="shared" si="2"/>
        <v>292398.0210300633</v>
      </c>
      <c r="H36" s="94">
        <f t="shared" si="6"/>
        <v>19121.078889421264</v>
      </c>
      <c r="I36" s="94">
        <f t="shared" si="7"/>
        <v>7601.978969936654</v>
      </c>
      <c r="J36" s="96">
        <f>(1-L$14)*E36+F36</f>
        <v>941.5915452118122</v>
      </c>
    </row>
    <row r="37" spans="1:10" ht="15">
      <c r="A37" s="91">
        <f t="shared" si="3"/>
        <v>19</v>
      </c>
      <c r="B37" s="92">
        <f t="shared" si="4"/>
        <v>7</v>
      </c>
      <c r="C37" s="93">
        <f t="shared" si="5"/>
        <v>2020</v>
      </c>
      <c r="D37" s="94">
        <f t="shared" si="8"/>
        <v>292398.0210300633</v>
      </c>
      <c r="E37" s="87">
        <f t="shared" si="0"/>
        <v>1047.7595753577266</v>
      </c>
      <c r="F37" s="88">
        <f t="shared" si="1"/>
        <v>436.85475016215787</v>
      </c>
      <c r="G37" s="95">
        <f t="shared" si="2"/>
        <v>291961.1662799011</v>
      </c>
      <c r="H37" s="94">
        <f t="shared" si="6"/>
        <v>20168.83846477899</v>
      </c>
      <c r="I37" s="94">
        <f t="shared" si="7"/>
        <v>8038.833720098812</v>
      </c>
      <c r="J37" s="96">
        <f>(1-L$14)*E37+F37</f>
        <v>942.3987452722611</v>
      </c>
    </row>
    <row r="38" spans="1:10" ht="15">
      <c r="A38" s="91">
        <f t="shared" si="3"/>
        <v>20</v>
      </c>
      <c r="B38" s="92">
        <f t="shared" si="4"/>
        <v>8</v>
      </c>
      <c r="C38" s="93">
        <f t="shared" si="5"/>
        <v>2020</v>
      </c>
      <c r="D38" s="94">
        <f t="shared" si="8"/>
        <v>291961.1662799011</v>
      </c>
      <c r="E38" s="87">
        <f t="shared" si="0"/>
        <v>1046.1941791696456</v>
      </c>
      <c r="F38" s="88">
        <f t="shared" si="1"/>
        <v>438.42014635023884</v>
      </c>
      <c r="G38" s="95">
        <f t="shared" si="2"/>
        <v>291522.7461335509</v>
      </c>
      <c r="H38" s="94">
        <f t="shared" si="6"/>
        <v>21215.032643948634</v>
      </c>
      <c r="I38" s="94">
        <f t="shared" si="7"/>
        <v>8477.253866449051</v>
      </c>
      <c r="J38" s="96">
        <f>(1-L$14)*E38+F38</f>
        <v>943.2088377995929</v>
      </c>
    </row>
    <row r="39" spans="1:10" ht="15">
      <c r="A39" s="91">
        <f t="shared" si="3"/>
        <v>21</v>
      </c>
      <c r="B39" s="92">
        <f t="shared" si="4"/>
        <v>9</v>
      </c>
      <c r="C39" s="93">
        <f t="shared" si="5"/>
        <v>2020</v>
      </c>
      <c r="D39" s="94">
        <f t="shared" si="8"/>
        <v>291522.7461335509</v>
      </c>
      <c r="E39" s="87">
        <f t="shared" si="0"/>
        <v>1044.623173645224</v>
      </c>
      <c r="F39" s="88">
        <f t="shared" si="1"/>
        <v>439.99115187466055</v>
      </c>
      <c r="G39" s="95">
        <f t="shared" si="2"/>
        <v>291082.75498167623</v>
      </c>
      <c r="H39" s="94">
        <f t="shared" si="6"/>
        <v>22259.65581759386</v>
      </c>
      <c r="I39" s="94">
        <f t="shared" si="7"/>
        <v>8917.245018323712</v>
      </c>
      <c r="J39" s="96">
        <f>(1-L$14)*E39+F39</f>
        <v>944.0218331584811</v>
      </c>
    </row>
    <row r="40" spans="1:10" ht="15">
      <c r="A40" s="91">
        <f t="shared" si="3"/>
        <v>22</v>
      </c>
      <c r="B40" s="92">
        <f t="shared" si="4"/>
        <v>10</v>
      </c>
      <c r="C40" s="93">
        <f t="shared" si="5"/>
        <v>2020</v>
      </c>
      <c r="D40" s="94">
        <f t="shared" si="8"/>
        <v>291082.75498167623</v>
      </c>
      <c r="E40" s="87">
        <f t="shared" si="0"/>
        <v>1043.0465386843398</v>
      </c>
      <c r="F40" s="88">
        <f t="shared" si="1"/>
        <v>441.56778683554467</v>
      </c>
      <c r="G40" s="95">
        <f t="shared" si="2"/>
        <v>290641.1871948407</v>
      </c>
      <c r="H40" s="94">
        <f t="shared" si="6"/>
        <v>23302.702356278198</v>
      </c>
      <c r="I40" s="94">
        <f t="shared" si="7"/>
        <v>9358.812805159258</v>
      </c>
      <c r="J40" s="96">
        <f>(1-L$14)*E40+F40</f>
        <v>944.8377417507386</v>
      </c>
    </row>
    <row r="41" spans="1:10" ht="15">
      <c r="A41" s="91">
        <f t="shared" si="3"/>
        <v>23</v>
      </c>
      <c r="B41" s="92">
        <f t="shared" si="4"/>
        <v>11</v>
      </c>
      <c r="C41" s="93">
        <f t="shared" si="5"/>
        <v>2020</v>
      </c>
      <c r="D41" s="94">
        <f t="shared" si="8"/>
        <v>290641.1871948407</v>
      </c>
      <c r="E41" s="87">
        <f t="shared" si="0"/>
        <v>1041.4642541148457</v>
      </c>
      <c r="F41" s="88">
        <f t="shared" si="1"/>
        <v>443.1500714050387</v>
      </c>
      <c r="G41" s="95">
        <f t="shared" si="2"/>
        <v>290198.03712343564</v>
      </c>
      <c r="H41" s="94">
        <f t="shared" si="6"/>
        <v>24344.166610393044</v>
      </c>
      <c r="I41" s="94">
        <f t="shared" si="7"/>
        <v>9801.962876564296</v>
      </c>
      <c r="J41" s="96">
        <f>(1-L$14)*E41+F41</f>
        <v>945.6565740154518</v>
      </c>
    </row>
    <row r="42" spans="1:10" ht="15">
      <c r="A42" s="91">
        <f t="shared" si="3"/>
        <v>24</v>
      </c>
      <c r="B42" s="92">
        <f t="shared" si="4"/>
        <v>12</v>
      </c>
      <c r="C42" s="93">
        <f t="shared" si="5"/>
        <v>2020</v>
      </c>
      <c r="D42" s="94">
        <f t="shared" si="8"/>
        <v>290198.03712343564</v>
      </c>
      <c r="E42" s="87">
        <f t="shared" si="0"/>
        <v>1039.876299692311</v>
      </c>
      <c r="F42" s="88">
        <f t="shared" si="1"/>
        <v>444.73802582757344</v>
      </c>
      <c r="G42" s="95">
        <f t="shared" si="2"/>
        <v>289753.2990976081</v>
      </c>
      <c r="H42" s="94">
        <f t="shared" si="6"/>
        <v>25384.042910085354</v>
      </c>
      <c r="I42" s="94">
        <f t="shared" si="7"/>
        <v>10246.700902391869</v>
      </c>
      <c r="J42" s="96">
        <f>(1-L$14)*E42+F42</f>
        <v>946.4783404291136</v>
      </c>
    </row>
    <row r="43" spans="1:10" ht="15">
      <c r="A43" s="91">
        <f t="shared" si="3"/>
        <v>25</v>
      </c>
      <c r="B43" s="92">
        <f t="shared" si="4"/>
        <v>1</v>
      </c>
      <c r="C43" s="93">
        <f t="shared" si="5"/>
        <v>2021</v>
      </c>
      <c r="D43" s="94">
        <f t="shared" si="8"/>
        <v>289753.2990976081</v>
      </c>
      <c r="E43" s="87">
        <f t="shared" si="0"/>
        <v>1038.2826550997622</v>
      </c>
      <c r="F43" s="88">
        <f t="shared" si="1"/>
        <v>446.33167042012224</v>
      </c>
      <c r="G43" s="95">
        <f t="shared" si="2"/>
        <v>289306.96742718795</v>
      </c>
      <c r="H43" s="94">
        <f t="shared" si="6"/>
        <v>26422.325565185118</v>
      </c>
      <c r="I43" s="94">
        <f t="shared" si="7"/>
        <v>10693.032572811991</v>
      </c>
      <c r="J43" s="96">
        <f>(1-L$14)*E43+F43</f>
        <v>947.3030515057576</v>
      </c>
    </row>
    <row r="44" spans="1:10" ht="15">
      <c r="A44" s="91">
        <f t="shared" si="3"/>
        <v>26</v>
      </c>
      <c r="B44" s="92">
        <f t="shared" si="4"/>
        <v>2</v>
      </c>
      <c r="C44" s="93">
        <f t="shared" si="5"/>
        <v>2021</v>
      </c>
      <c r="D44" s="94">
        <f t="shared" si="8"/>
        <v>289306.96742718795</v>
      </c>
      <c r="E44" s="87">
        <f t="shared" si="0"/>
        <v>1036.6832999474234</v>
      </c>
      <c r="F44" s="88">
        <f t="shared" si="1"/>
        <v>447.93102557246107</v>
      </c>
      <c r="G44" s="95">
        <f t="shared" si="2"/>
        <v>288859.0364016155</v>
      </c>
      <c r="H44" s="94">
        <f t="shared" si="6"/>
        <v>27459.008865132542</v>
      </c>
      <c r="I44" s="94">
        <f t="shared" si="7"/>
        <v>11140.963598384453</v>
      </c>
      <c r="J44" s="96">
        <f>(1-L$14)*E44+F44</f>
        <v>948.1307177970929</v>
      </c>
    </row>
    <row r="45" spans="1:10" ht="15">
      <c r="A45" s="91">
        <f t="shared" si="3"/>
        <v>27</v>
      </c>
      <c r="B45" s="92">
        <f t="shared" si="4"/>
        <v>3</v>
      </c>
      <c r="C45" s="93">
        <f t="shared" si="5"/>
        <v>2021</v>
      </c>
      <c r="D45" s="94">
        <f t="shared" si="8"/>
        <v>288859.0364016155</v>
      </c>
      <c r="E45" s="87">
        <f t="shared" si="0"/>
        <v>1035.0782137724555</v>
      </c>
      <c r="F45" s="88">
        <f t="shared" si="1"/>
        <v>449.536111747429</v>
      </c>
      <c r="G45" s="95">
        <f t="shared" si="2"/>
        <v>288409.50028986804</v>
      </c>
      <c r="H45" s="94">
        <f t="shared" si="6"/>
        <v>28494.087078905</v>
      </c>
      <c r="I45" s="94">
        <f t="shared" si="7"/>
        <v>11590.499710131882</v>
      </c>
      <c r="J45" s="96">
        <f>(1-L$14)*E45+F45</f>
        <v>948.9613498926387</v>
      </c>
    </row>
    <row r="46" spans="1:10" ht="15">
      <c r="A46" s="91">
        <f t="shared" si="3"/>
        <v>28</v>
      </c>
      <c r="B46" s="92">
        <f t="shared" si="4"/>
        <v>4</v>
      </c>
      <c r="C46" s="93">
        <f t="shared" si="5"/>
        <v>2021</v>
      </c>
      <c r="D46" s="94">
        <f t="shared" si="8"/>
        <v>288409.50028986804</v>
      </c>
      <c r="E46" s="87">
        <f t="shared" si="0"/>
        <v>1033.4673760386938</v>
      </c>
      <c r="F46" s="88">
        <f t="shared" si="1"/>
        <v>451.14694948119063</v>
      </c>
      <c r="G46" s="95">
        <f t="shared" si="2"/>
        <v>287958.3533403868</v>
      </c>
      <c r="H46" s="94">
        <f t="shared" si="6"/>
        <v>29527.554454943693</v>
      </c>
      <c r="I46" s="94">
        <f t="shared" si="7"/>
        <v>12041.646659613072</v>
      </c>
      <c r="J46" s="96">
        <f>(1-L$14)*E46+F46</f>
        <v>949.7949584198604</v>
      </c>
    </row>
    <row r="47" spans="1:10" ht="15">
      <c r="A47" s="91">
        <f t="shared" si="3"/>
        <v>29</v>
      </c>
      <c r="B47" s="92">
        <f t="shared" si="4"/>
        <v>5</v>
      </c>
      <c r="C47" s="93">
        <f t="shared" si="5"/>
        <v>2021</v>
      </c>
      <c r="D47" s="94">
        <f t="shared" si="8"/>
        <v>287958.3533403868</v>
      </c>
      <c r="E47" s="87">
        <f t="shared" si="0"/>
        <v>1031.850766136386</v>
      </c>
      <c r="F47" s="88">
        <f t="shared" si="1"/>
        <v>452.76355938349843</v>
      </c>
      <c r="G47" s="95">
        <f t="shared" si="2"/>
        <v>287505.5897810033</v>
      </c>
      <c r="H47" s="94">
        <f t="shared" si="6"/>
        <v>30559.40522108008</v>
      </c>
      <c r="I47" s="94">
        <f t="shared" si="7"/>
        <v>12494.41021899657</v>
      </c>
      <c r="J47" s="96">
        <f>(1-L$14)*E47+F47</f>
        <v>950.6315540443047</v>
      </c>
    </row>
    <row r="48" spans="1:10" ht="15">
      <c r="A48" s="91">
        <f t="shared" si="3"/>
        <v>30</v>
      </c>
      <c r="B48" s="92">
        <f t="shared" si="4"/>
        <v>6</v>
      </c>
      <c r="C48" s="93">
        <f t="shared" si="5"/>
        <v>2021</v>
      </c>
      <c r="D48" s="94">
        <f t="shared" si="8"/>
        <v>287505.5897810033</v>
      </c>
      <c r="E48" s="87">
        <f t="shared" si="0"/>
        <v>1030.2283633819284</v>
      </c>
      <c r="F48" s="88">
        <f t="shared" si="1"/>
        <v>454.3859621379561</v>
      </c>
      <c r="G48" s="95">
        <f t="shared" si="2"/>
        <v>287051.20381886535</v>
      </c>
      <c r="H48" s="94">
        <f t="shared" si="6"/>
        <v>31589.633584462008</v>
      </c>
      <c r="I48" s="94">
        <f t="shared" si="7"/>
        <v>12948.796181134527</v>
      </c>
      <c r="J48" s="96">
        <f>(1-L$14)*E48+F48</f>
        <v>951.4711474697366</v>
      </c>
    </row>
    <row r="49" spans="1:10" ht="15">
      <c r="A49" s="91">
        <f t="shared" si="3"/>
        <v>31</v>
      </c>
      <c r="B49" s="92">
        <f t="shared" si="4"/>
        <v>7</v>
      </c>
      <c r="C49" s="93">
        <f t="shared" si="5"/>
        <v>2021</v>
      </c>
      <c r="D49" s="94">
        <f t="shared" si="8"/>
        <v>287051.20381886535</v>
      </c>
      <c r="E49" s="87">
        <f t="shared" si="0"/>
        <v>1028.6001470176009</v>
      </c>
      <c r="F49" s="88">
        <f t="shared" si="1"/>
        <v>456.0141785022836</v>
      </c>
      <c r="G49" s="95">
        <f t="shared" si="2"/>
        <v>286595.1896403631</v>
      </c>
      <c r="H49" s="94">
        <f t="shared" si="6"/>
        <v>32618.23373147961</v>
      </c>
      <c r="I49" s="94">
        <f t="shared" si="7"/>
        <v>13404.810359636811</v>
      </c>
      <c r="J49" s="96">
        <f>(1-L$14)*E49+F49</f>
        <v>952.3137494382761</v>
      </c>
    </row>
    <row r="50" spans="1:10" ht="15">
      <c r="A50" s="91">
        <f t="shared" si="3"/>
        <v>32</v>
      </c>
      <c r="B50" s="92">
        <f t="shared" si="4"/>
        <v>8</v>
      </c>
      <c r="C50" s="93">
        <f t="shared" si="5"/>
        <v>2021</v>
      </c>
      <c r="D50" s="94">
        <f t="shared" si="8"/>
        <v>286595.1896403631</v>
      </c>
      <c r="E50" s="87">
        <f t="shared" si="0"/>
        <v>1026.966096211301</v>
      </c>
      <c r="F50" s="88">
        <f t="shared" si="1"/>
        <v>457.6482293085835</v>
      </c>
      <c r="G50" s="95">
        <f t="shared" si="2"/>
        <v>286137.5414110545</v>
      </c>
      <c r="H50" s="94">
        <f t="shared" si="6"/>
        <v>33645.19982769091</v>
      </c>
      <c r="I50" s="94">
        <f t="shared" si="7"/>
        <v>13862.458588945394</v>
      </c>
      <c r="J50" s="96">
        <f>(1-L$14)*E50+F50</f>
        <v>953.1593707305362</v>
      </c>
    </row>
    <row r="51" spans="1:10" ht="15">
      <c r="A51" s="91">
        <f t="shared" si="3"/>
        <v>33</v>
      </c>
      <c r="B51" s="92">
        <f t="shared" si="4"/>
        <v>9</v>
      </c>
      <c r="C51" s="93">
        <f t="shared" si="5"/>
        <v>2021</v>
      </c>
      <c r="D51" s="94">
        <f t="shared" si="8"/>
        <v>286137.5414110545</v>
      </c>
      <c r="E51" s="87">
        <f t="shared" si="0"/>
        <v>1025.3261900562786</v>
      </c>
      <c r="F51" s="88">
        <f t="shared" si="1"/>
        <v>459.28813546360584</v>
      </c>
      <c r="G51" s="95">
        <f t="shared" si="2"/>
        <v>285678.2532755909</v>
      </c>
      <c r="H51" s="94">
        <f t="shared" si="6"/>
        <v>34670.52601774719</v>
      </c>
      <c r="I51" s="94">
        <f t="shared" si="7"/>
        <v>14321.746724409</v>
      </c>
      <c r="J51" s="96">
        <f>(1-L$14)*E51+F51</f>
        <v>954.0080221657604</v>
      </c>
    </row>
    <row r="52" spans="1:10" ht="15">
      <c r="A52" s="91">
        <f t="shared" si="3"/>
        <v>34</v>
      </c>
      <c r="B52" s="92">
        <f t="shared" si="4"/>
        <v>10</v>
      </c>
      <c r="C52" s="93">
        <f t="shared" si="5"/>
        <v>2021</v>
      </c>
      <c r="D52" s="94">
        <f t="shared" si="8"/>
        <v>285678.2532755909</v>
      </c>
      <c r="E52" s="87">
        <f t="shared" si="0"/>
        <v>1023.6804075708673</v>
      </c>
      <c r="F52" s="88">
        <f t="shared" si="1"/>
        <v>460.9339179490172</v>
      </c>
      <c r="G52" s="95">
        <f t="shared" si="2"/>
        <v>285217.31935764186</v>
      </c>
      <c r="H52" s="94">
        <f t="shared" si="6"/>
        <v>35694.20642531805</v>
      </c>
      <c r="I52" s="94">
        <f t="shared" si="7"/>
        <v>14782.680642358018</v>
      </c>
      <c r="J52" s="96">
        <f>(1-L$14)*E52+F52</f>
        <v>954.8597146019607</v>
      </c>
    </row>
    <row r="53" spans="1:10" ht="15">
      <c r="A53" s="91">
        <f t="shared" si="3"/>
        <v>35</v>
      </c>
      <c r="B53" s="92">
        <f t="shared" si="4"/>
        <v>11</v>
      </c>
      <c r="C53" s="93">
        <f t="shared" si="5"/>
        <v>2021</v>
      </c>
      <c r="D53" s="94">
        <f t="shared" si="8"/>
        <v>285217.31935764186</v>
      </c>
      <c r="E53" s="87">
        <f t="shared" si="0"/>
        <v>1022.0287276982166</v>
      </c>
      <c r="F53" s="88">
        <f t="shared" si="1"/>
        <v>462.5855978216679</v>
      </c>
      <c r="G53" s="95">
        <f t="shared" si="2"/>
        <v>284754.73375982017</v>
      </c>
      <c r="H53" s="94">
        <f t="shared" si="6"/>
        <v>36716.23515301627</v>
      </c>
      <c r="I53" s="94">
        <f t="shared" si="7"/>
        <v>15245.266240179686</v>
      </c>
      <c r="J53" s="96">
        <f>(1-L$14)*E53+F53</f>
        <v>955.7144589360574</v>
      </c>
    </row>
    <row r="54" spans="1:10" ht="15">
      <c r="A54" s="91">
        <f t="shared" si="3"/>
        <v>36</v>
      </c>
      <c r="B54" s="92">
        <f t="shared" si="4"/>
        <v>12</v>
      </c>
      <c r="C54" s="93">
        <f t="shared" si="5"/>
        <v>2021</v>
      </c>
      <c r="D54" s="94">
        <f t="shared" si="8"/>
        <v>284754.73375982017</v>
      </c>
      <c r="E54" s="87">
        <f t="shared" si="0"/>
        <v>1020.3711293060222</v>
      </c>
      <c r="F54" s="88">
        <f t="shared" si="1"/>
        <v>464.24319621386223</v>
      </c>
      <c r="G54" s="95">
        <f t="shared" si="2"/>
        <v>284290.4905636063</v>
      </c>
      <c r="H54" s="94">
        <f t="shared" si="6"/>
        <v>37736.60628232229</v>
      </c>
      <c r="I54" s="94">
        <f t="shared" si="7"/>
        <v>15709.509436393548</v>
      </c>
      <c r="J54" s="96">
        <f>(1-L$14)*E54+F54</f>
        <v>956.572266104018</v>
      </c>
    </row>
    <row r="55" spans="1:10" ht="15">
      <c r="A55" s="91">
        <f t="shared" si="3"/>
        <v>37</v>
      </c>
      <c r="B55" s="92">
        <f t="shared" si="4"/>
        <v>1</v>
      </c>
      <c r="C55" s="93">
        <f t="shared" si="5"/>
        <v>2022</v>
      </c>
      <c r="D55" s="94">
        <f t="shared" si="8"/>
        <v>284290.4905636063</v>
      </c>
      <c r="E55" s="87">
        <f t="shared" si="0"/>
        <v>1018.7075911862559</v>
      </c>
      <c r="F55" s="88">
        <f t="shared" si="1"/>
        <v>465.9067343336286</v>
      </c>
      <c r="G55" s="95">
        <f t="shared" si="2"/>
        <v>283824.5838292727</v>
      </c>
      <c r="H55" s="94">
        <f t="shared" si="6"/>
        <v>38755.313873508545</v>
      </c>
      <c r="I55" s="94">
        <f t="shared" si="7"/>
        <v>16175.416170727176</v>
      </c>
      <c r="J55" s="96">
        <f>(1-L$14)*E55+F55</f>
        <v>957.4331470809971</v>
      </c>
    </row>
    <row r="56" spans="1:10" ht="15">
      <c r="A56" s="91">
        <f t="shared" si="3"/>
        <v>38</v>
      </c>
      <c r="B56" s="92">
        <f t="shared" si="4"/>
        <v>2</v>
      </c>
      <c r="C56" s="93">
        <f t="shared" si="5"/>
        <v>2022</v>
      </c>
      <c r="D56" s="94">
        <f t="shared" si="8"/>
        <v>283824.5838292727</v>
      </c>
      <c r="E56" s="87">
        <f t="shared" si="0"/>
        <v>1017.0380920548938</v>
      </c>
      <c r="F56" s="88">
        <f t="shared" si="1"/>
        <v>467.57623346499065</v>
      </c>
      <c r="G56" s="95">
        <f t="shared" si="2"/>
        <v>283357.0075958077</v>
      </c>
      <c r="H56" s="94">
        <f t="shared" si="6"/>
        <v>39772.35196556344</v>
      </c>
      <c r="I56" s="94">
        <f t="shared" si="7"/>
        <v>16642.992404192166</v>
      </c>
      <c r="J56" s="96">
        <f>(1-L$14)*E56+F56</f>
        <v>958.297112881477</v>
      </c>
    </row>
    <row r="57" spans="1:10" ht="15">
      <c r="A57" s="91">
        <f t="shared" si="3"/>
        <v>39</v>
      </c>
      <c r="B57" s="92">
        <f t="shared" si="4"/>
        <v>3</v>
      </c>
      <c r="C57" s="93">
        <f t="shared" si="5"/>
        <v>2022</v>
      </c>
      <c r="D57" s="94">
        <f t="shared" si="8"/>
        <v>283357.0075958077</v>
      </c>
      <c r="E57" s="87">
        <f t="shared" si="0"/>
        <v>1015.3626105516443</v>
      </c>
      <c r="F57" s="88">
        <f t="shared" si="1"/>
        <v>469.2517149682402</v>
      </c>
      <c r="G57" s="95">
        <f t="shared" si="2"/>
        <v>282887.7558808395</v>
      </c>
      <c r="H57" s="94">
        <f t="shared" si="6"/>
        <v>40787.71457611508</v>
      </c>
      <c r="I57" s="94">
        <f t="shared" si="7"/>
        <v>17112.244119160405</v>
      </c>
      <c r="J57" s="96">
        <f>(1-L$14)*E57+F57</f>
        <v>959.1641745594086</v>
      </c>
    </row>
    <row r="58" spans="1:10" ht="15">
      <c r="A58" s="91">
        <f t="shared" si="3"/>
        <v>40</v>
      </c>
      <c r="B58" s="92">
        <f t="shared" si="4"/>
        <v>4</v>
      </c>
      <c r="C58" s="93">
        <f t="shared" si="5"/>
        <v>2022</v>
      </c>
      <c r="D58" s="94">
        <f t="shared" si="8"/>
        <v>282887.7558808395</v>
      </c>
      <c r="E58" s="87">
        <f t="shared" si="0"/>
        <v>1013.6811252396747</v>
      </c>
      <c r="F58" s="88">
        <f t="shared" si="1"/>
        <v>470.9332002802098</v>
      </c>
      <c r="G58" s="95">
        <f t="shared" si="2"/>
        <v>282416.8226805593</v>
      </c>
      <c r="H58" s="94">
        <f t="shared" si="6"/>
        <v>41801.395701354755</v>
      </c>
      <c r="I58" s="94">
        <f t="shared" si="7"/>
        <v>17583.177319440616</v>
      </c>
      <c r="J58" s="96">
        <f>(1-L$14)*E58+F58</f>
        <v>960.0343432083529</v>
      </c>
    </row>
    <row r="59" spans="1:10" ht="15">
      <c r="A59" s="91">
        <f t="shared" si="3"/>
        <v>41</v>
      </c>
      <c r="B59" s="92">
        <f t="shared" si="4"/>
        <v>5</v>
      </c>
      <c r="C59" s="93">
        <f t="shared" si="5"/>
        <v>2022</v>
      </c>
      <c r="D59" s="94">
        <f t="shared" si="8"/>
        <v>282416.8226805593</v>
      </c>
      <c r="E59" s="87">
        <f t="shared" si="0"/>
        <v>1011.9936146053374</v>
      </c>
      <c r="F59" s="88">
        <f t="shared" si="1"/>
        <v>472.6207109145471</v>
      </c>
      <c r="G59" s="95">
        <f t="shared" si="2"/>
        <v>281944.20196964475</v>
      </c>
      <c r="H59" s="94">
        <f t="shared" si="6"/>
        <v>42813.38931596009</v>
      </c>
      <c r="I59" s="94">
        <f t="shared" si="7"/>
        <v>18055.798030355163</v>
      </c>
      <c r="J59" s="96">
        <f>(1-L$14)*E59+F59</f>
        <v>960.9076299616224</v>
      </c>
    </row>
    <row r="60" spans="1:10" ht="15">
      <c r="A60" s="91">
        <f t="shared" si="3"/>
        <v>42</v>
      </c>
      <c r="B60" s="92">
        <f t="shared" si="4"/>
        <v>6</v>
      </c>
      <c r="C60" s="93">
        <f t="shared" si="5"/>
        <v>2022</v>
      </c>
      <c r="D60" s="94">
        <f t="shared" si="8"/>
        <v>281944.20196964475</v>
      </c>
      <c r="E60" s="87">
        <f t="shared" si="0"/>
        <v>1010.3000570578937</v>
      </c>
      <c r="F60" s="88">
        <f t="shared" si="1"/>
        <v>474.31426846199076</v>
      </c>
      <c r="G60" s="95">
        <f t="shared" si="2"/>
        <v>281469.88770118274</v>
      </c>
      <c r="H60" s="94">
        <f t="shared" si="6"/>
        <v>43823.68937301799</v>
      </c>
      <c r="I60" s="94">
        <f t="shared" si="7"/>
        <v>18530.112298817156</v>
      </c>
      <c r="J60" s="96">
        <f>(1-L$14)*E60+F60</f>
        <v>961.7840459924246</v>
      </c>
    </row>
    <row r="61" spans="1:10" ht="15">
      <c r="A61" s="91">
        <f t="shared" si="3"/>
        <v>43</v>
      </c>
      <c r="B61" s="92">
        <f t="shared" si="4"/>
        <v>7</v>
      </c>
      <c r="C61" s="93">
        <f t="shared" si="5"/>
        <v>2022</v>
      </c>
      <c r="D61" s="94">
        <f t="shared" si="8"/>
        <v>281469.88770118274</v>
      </c>
      <c r="E61" s="87">
        <f t="shared" si="0"/>
        <v>1008.6004309292381</v>
      </c>
      <c r="F61" s="88">
        <f t="shared" si="1"/>
        <v>476.0138945906464</v>
      </c>
      <c r="G61" s="95">
        <f t="shared" si="2"/>
        <v>280993.8738065921</v>
      </c>
      <c r="H61" s="94">
        <f t="shared" si="6"/>
        <v>44832.28980394723</v>
      </c>
      <c r="I61" s="94">
        <f t="shared" si="7"/>
        <v>19006.126193407803</v>
      </c>
      <c r="J61" s="96">
        <f>(1-L$14)*E61+F61</f>
        <v>962.6636025140037</v>
      </c>
    </row>
    <row r="62" spans="1:10" ht="15">
      <c r="A62" s="91">
        <f t="shared" si="3"/>
        <v>44</v>
      </c>
      <c r="B62" s="92">
        <f t="shared" si="4"/>
        <v>8</v>
      </c>
      <c r="C62" s="93">
        <f t="shared" si="5"/>
        <v>2022</v>
      </c>
      <c r="D62" s="94">
        <f t="shared" si="8"/>
        <v>280993.8738065921</v>
      </c>
      <c r="E62" s="87">
        <f t="shared" si="0"/>
        <v>1006.8947144736215</v>
      </c>
      <c r="F62" s="88">
        <f t="shared" si="1"/>
        <v>477.7196110462629</v>
      </c>
      <c r="G62" s="95">
        <f t="shared" si="2"/>
        <v>280516.1541955458</v>
      </c>
      <c r="H62" s="94">
        <f t="shared" si="6"/>
        <v>45839.18451842085</v>
      </c>
      <c r="I62" s="94">
        <f t="shared" si="7"/>
        <v>19483.845804454068</v>
      </c>
      <c r="J62" s="96">
        <f>(1-L$14)*E62+F62</f>
        <v>963.5463107797854</v>
      </c>
    </row>
    <row r="63" spans="1:10" ht="15">
      <c r="A63" s="91">
        <f t="shared" si="3"/>
        <v>45</v>
      </c>
      <c r="B63" s="92">
        <f t="shared" si="4"/>
        <v>9</v>
      </c>
      <c r="C63" s="93">
        <f t="shared" si="5"/>
        <v>2022</v>
      </c>
      <c r="D63" s="94">
        <f t="shared" si="8"/>
        <v>280516.1541955458</v>
      </c>
      <c r="E63" s="87">
        <f t="shared" si="0"/>
        <v>1005.1828858673724</v>
      </c>
      <c r="F63" s="88">
        <f t="shared" si="1"/>
        <v>479.43143965251204</v>
      </c>
      <c r="G63" s="95">
        <f t="shared" si="2"/>
        <v>280036.7227558933</v>
      </c>
      <c r="H63" s="94">
        <f t="shared" si="6"/>
        <v>46844.36740428822</v>
      </c>
      <c r="I63" s="94">
        <f t="shared" si="7"/>
        <v>19963.27724410658</v>
      </c>
      <c r="J63" s="96">
        <f>(1-L$14)*E63+F63</f>
        <v>964.4321820835193</v>
      </c>
    </row>
    <row r="64" spans="1:10" ht="15">
      <c r="A64" s="91">
        <f t="shared" si="3"/>
        <v>46</v>
      </c>
      <c r="B64" s="92">
        <f t="shared" si="4"/>
        <v>10</v>
      </c>
      <c r="C64" s="93">
        <f t="shared" si="5"/>
        <v>2022</v>
      </c>
      <c r="D64" s="94">
        <f t="shared" si="8"/>
        <v>280036.7227558933</v>
      </c>
      <c r="E64" s="87">
        <f t="shared" si="0"/>
        <v>1003.4649232086176</v>
      </c>
      <c r="F64" s="88">
        <f t="shared" si="1"/>
        <v>481.14940231126684</v>
      </c>
      <c r="G64" s="95">
        <f t="shared" si="2"/>
        <v>279555.57335358206</v>
      </c>
      <c r="H64" s="94">
        <f t="shared" si="6"/>
        <v>47847.832327496835</v>
      </c>
      <c r="I64" s="94">
        <f t="shared" si="7"/>
        <v>20444.426646417847</v>
      </c>
      <c r="J64" s="96">
        <f>(1-L$14)*E64+F64</f>
        <v>965.3212277594248</v>
      </c>
    </row>
    <row r="65" spans="1:10" ht="15">
      <c r="A65" s="91">
        <f t="shared" si="3"/>
        <v>47</v>
      </c>
      <c r="B65" s="92">
        <f t="shared" si="4"/>
        <v>11</v>
      </c>
      <c r="C65" s="93">
        <f t="shared" si="5"/>
        <v>2022</v>
      </c>
      <c r="D65" s="94">
        <f t="shared" si="8"/>
        <v>279555.57335358206</v>
      </c>
      <c r="E65" s="87">
        <f t="shared" si="0"/>
        <v>1001.7408045170023</v>
      </c>
      <c r="F65" s="88">
        <f t="shared" si="1"/>
        <v>482.87352100288217</v>
      </c>
      <c r="G65" s="95">
        <f t="shared" si="2"/>
        <v>279072.6998325792</v>
      </c>
      <c r="H65" s="94">
        <f t="shared" si="6"/>
        <v>48849.57313201384</v>
      </c>
      <c r="I65" s="94">
        <f t="shared" si="7"/>
        <v>20927.30016742073</v>
      </c>
      <c r="J65" s="96">
        <f>(1-L$14)*E65+F65</f>
        <v>966.2134591823358</v>
      </c>
    </row>
    <row r="66" spans="1:10" ht="15">
      <c r="A66" s="91">
        <f t="shared" si="3"/>
        <v>48</v>
      </c>
      <c r="B66" s="92">
        <f t="shared" si="4"/>
        <v>12</v>
      </c>
      <c r="C66" s="93">
        <f t="shared" si="5"/>
        <v>2022</v>
      </c>
      <c r="D66" s="94">
        <f t="shared" si="8"/>
        <v>279072.6998325792</v>
      </c>
      <c r="E66" s="87">
        <f t="shared" si="0"/>
        <v>1000.0105077334086</v>
      </c>
      <c r="F66" s="88">
        <f t="shared" si="1"/>
        <v>484.6038177864758</v>
      </c>
      <c r="G66" s="95">
        <f t="shared" si="2"/>
        <v>278588.0960147927</v>
      </c>
      <c r="H66" s="94">
        <f t="shared" si="6"/>
        <v>49849.583639747245</v>
      </c>
      <c r="I66" s="94">
        <f t="shared" si="7"/>
        <v>21411.903985207206</v>
      </c>
      <c r="J66" s="96">
        <f>(1-L$14)*E66+F66</f>
        <v>967.1088877678455</v>
      </c>
    </row>
    <row r="67" spans="1:10" ht="15">
      <c r="A67" s="91">
        <f t="shared" si="3"/>
        <v>49</v>
      </c>
      <c r="B67" s="92">
        <f t="shared" si="4"/>
        <v>1</v>
      </c>
      <c r="C67" s="93">
        <f t="shared" si="5"/>
        <v>2023</v>
      </c>
      <c r="D67" s="94">
        <f t="shared" si="8"/>
        <v>278588.0960147927</v>
      </c>
      <c r="E67" s="87">
        <f t="shared" si="0"/>
        <v>998.2740107196737</v>
      </c>
      <c r="F67" s="88">
        <f t="shared" si="1"/>
        <v>486.34031480021076</v>
      </c>
      <c r="G67" s="95">
        <f t="shared" si="2"/>
        <v>278101.7556999925</v>
      </c>
      <c r="H67" s="94">
        <f t="shared" si="6"/>
        <v>50847.85765046692</v>
      </c>
      <c r="I67" s="94">
        <f t="shared" si="7"/>
        <v>21898.244300007416</v>
      </c>
      <c r="J67" s="96">
        <f>(1-L$14)*E67+F67</f>
        <v>968.0075249724534</v>
      </c>
    </row>
    <row r="68" spans="1:10" ht="15">
      <c r="A68" s="91">
        <f t="shared" si="3"/>
        <v>50</v>
      </c>
      <c r="B68" s="92">
        <f t="shared" si="4"/>
        <v>2</v>
      </c>
      <c r="C68" s="93">
        <f t="shared" si="5"/>
        <v>2023</v>
      </c>
      <c r="D68" s="94">
        <f t="shared" si="8"/>
        <v>278101.7556999925</v>
      </c>
      <c r="E68" s="87">
        <f t="shared" si="0"/>
        <v>996.5312912583063</v>
      </c>
      <c r="F68" s="88">
        <f t="shared" si="1"/>
        <v>488.0830342615782</v>
      </c>
      <c r="G68" s="95">
        <f t="shared" si="2"/>
        <v>277613.6726657309</v>
      </c>
      <c r="H68" s="94">
        <f t="shared" si="6"/>
        <v>51844.38894172522</v>
      </c>
      <c r="I68" s="94">
        <f t="shared" si="7"/>
        <v>22386.327334268994</v>
      </c>
      <c r="J68" s="96">
        <f>(1-L$14)*E68+F68</f>
        <v>968.909382293711</v>
      </c>
    </row>
    <row r="69" spans="1:10" ht="15">
      <c r="A69" s="91">
        <f t="shared" si="3"/>
        <v>51</v>
      </c>
      <c r="B69" s="92">
        <f t="shared" si="4"/>
        <v>3</v>
      </c>
      <c r="C69" s="93">
        <f t="shared" si="5"/>
        <v>2023</v>
      </c>
      <c r="D69" s="94">
        <f t="shared" si="8"/>
        <v>277613.6726657309</v>
      </c>
      <c r="E69" s="87">
        <f t="shared" si="0"/>
        <v>994.7823270522022</v>
      </c>
      <c r="F69" s="88">
        <f t="shared" si="1"/>
        <v>489.8319984676823</v>
      </c>
      <c r="G69" s="95">
        <f t="shared" si="2"/>
        <v>277123.8406672632</v>
      </c>
      <c r="H69" s="94">
        <f t="shared" si="6"/>
        <v>52839.17126877743</v>
      </c>
      <c r="I69" s="94">
        <f t="shared" si="7"/>
        <v>22876.159332736675</v>
      </c>
      <c r="J69" s="96">
        <f>(1-L$14)*E69+F69</f>
        <v>969.81447127037</v>
      </c>
    </row>
    <row r="70" spans="1:10" ht="15">
      <c r="A70" s="91">
        <f t="shared" si="3"/>
        <v>52</v>
      </c>
      <c r="B70" s="92">
        <f t="shared" si="4"/>
        <v>4</v>
      </c>
      <c r="C70" s="93">
        <f t="shared" si="5"/>
        <v>2023</v>
      </c>
      <c r="D70" s="94">
        <f t="shared" si="8"/>
        <v>277123.8406672632</v>
      </c>
      <c r="E70" s="87">
        <f t="shared" si="0"/>
        <v>993.0270957243597</v>
      </c>
      <c r="F70" s="88">
        <f t="shared" si="1"/>
        <v>491.58722979552476</v>
      </c>
      <c r="G70" s="95">
        <f t="shared" si="2"/>
        <v>276632.2534374677</v>
      </c>
      <c r="H70" s="94">
        <f t="shared" si="6"/>
        <v>53832.19836450179</v>
      </c>
      <c r="I70" s="94">
        <f t="shared" si="7"/>
        <v>23367.7465625322</v>
      </c>
      <c r="J70" s="96">
        <f>(1-L$14)*E70+F70</f>
        <v>970.7228034825284</v>
      </c>
    </row>
    <row r="71" spans="1:10" ht="15">
      <c r="A71" s="91">
        <f t="shared" si="3"/>
        <v>53</v>
      </c>
      <c r="B71" s="92">
        <f t="shared" si="4"/>
        <v>5</v>
      </c>
      <c r="C71" s="93">
        <f t="shared" si="5"/>
        <v>2023</v>
      </c>
      <c r="D71" s="94">
        <f t="shared" si="8"/>
        <v>276632.2534374677</v>
      </c>
      <c r="E71" s="87">
        <f t="shared" si="0"/>
        <v>991.2655748175924</v>
      </c>
      <c r="F71" s="88">
        <f t="shared" si="1"/>
        <v>493.348750702292</v>
      </c>
      <c r="G71" s="95">
        <f t="shared" si="2"/>
        <v>276138.9046867654</v>
      </c>
      <c r="H71" s="94">
        <f t="shared" si="6"/>
        <v>54823.46393931938</v>
      </c>
      <c r="I71" s="94">
        <f t="shared" si="7"/>
        <v>23861.09531323449</v>
      </c>
      <c r="J71" s="96">
        <f>(1-L$14)*E71+F71</f>
        <v>971.6343905517804</v>
      </c>
    </row>
    <row r="72" spans="1:10" ht="15">
      <c r="A72" s="91">
        <f t="shared" si="3"/>
        <v>54</v>
      </c>
      <c r="B72" s="92">
        <f t="shared" si="4"/>
        <v>6</v>
      </c>
      <c r="C72" s="93">
        <f t="shared" si="5"/>
        <v>2023</v>
      </c>
      <c r="D72" s="94">
        <f t="shared" si="8"/>
        <v>276138.9046867654</v>
      </c>
      <c r="E72" s="87">
        <f t="shared" si="0"/>
        <v>989.4977417942426</v>
      </c>
      <c r="F72" s="88">
        <f t="shared" si="1"/>
        <v>495.1165837256418</v>
      </c>
      <c r="G72" s="95">
        <f t="shared" si="2"/>
        <v>275643.7881030397</v>
      </c>
      <c r="H72" s="94">
        <f t="shared" si="6"/>
        <v>55812.96168111362</v>
      </c>
      <c r="I72" s="94">
        <f t="shared" si="7"/>
        <v>24356.211896960132</v>
      </c>
      <c r="J72" s="96">
        <f>(1-L$14)*E72+F72</f>
        <v>972.5492441413639</v>
      </c>
    </row>
    <row r="73" spans="1:10" ht="15">
      <c r="A73" s="91">
        <f t="shared" si="3"/>
        <v>55</v>
      </c>
      <c r="B73" s="92">
        <f t="shared" si="4"/>
        <v>7</v>
      </c>
      <c r="C73" s="93">
        <f t="shared" si="5"/>
        <v>2023</v>
      </c>
      <c r="D73" s="94">
        <f t="shared" si="8"/>
        <v>275643.7881030397</v>
      </c>
      <c r="E73" s="87">
        <f t="shared" si="0"/>
        <v>987.7235740358923</v>
      </c>
      <c r="F73" s="88">
        <f t="shared" si="1"/>
        <v>496.8907514839922</v>
      </c>
      <c r="G73" s="95">
        <f t="shared" si="2"/>
        <v>275146.89735155576</v>
      </c>
      <c r="H73" s="94">
        <f t="shared" si="6"/>
        <v>56800.68525514952</v>
      </c>
      <c r="I73" s="94">
        <f t="shared" si="7"/>
        <v>24853.102648444124</v>
      </c>
      <c r="J73" s="96">
        <f>(1-L$14)*E73+F73</f>
        <v>973.4673759563102</v>
      </c>
    </row>
    <row r="74" spans="1:10" ht="15">
      <c r="A74" s="91">
        <f t="shared" si="3"/>
        <v>56</v>
      </c>
      <c r="B74" s="92">
        <f t="shared" si="4"/>
        <v>8</v>
      </c>
      <c r="C74" s="93">
        <f t="shared" si="5"/>
        <v>2023</v>
      </c>
      <c r="D74" s="94">
        <f t="shared" si="8"/>
        <v>275146.89735155576</v>
      </c>
      <c r="E74" s="87">
        <f t="shared" si="0"/>
        <v>985.9430488430747</v>
      </c>
      <c r="F74" s="88">
        <f t="shared" si="1"/>
        <v>498.6712766768097</v>
      </c>
      <c r="G74" s="95">
        <f t="shared" si="2"/>
        <v>274648.22607487894</v>
      </c>
      <c r="H74" s="94">
        <f t="shared" si="6"/>
        <v>57786.62830399259</v>
      </c>
      <c r="I74" s="94">
        <f t="shared" si="7"/>
        <v>25351.773925120935</v>
      </c>
      <c r="J74" s="96">
        <f>(1-L$14)*E74+F74</f>
        <v>974.3887977435934</v>
      </c>
    </row>
    <row r="75" spans="1:10" ht="15">
      <c r="A75" s="91">
        <f t="shared" si="3"/>
        <v>57</v>
      </c>
      <c r="B75" s="92">
        <f t="shared" si="4"/>
        <v>9</v>
      </c>
      <c r="C75" s="93">
        <f t="shared" si="5"/>
        <v>2023</v>
      </c>
      <c r="D75" s="94">
        <f t="shared" si="8"/>
        <v>274648.22607487894</v>
      </c>
      <c r="E75" s="87">
        <f t="shared" si="0"/>
        <v>984.1561434349828</v>
      </c>
      <c r="F75" s="88">
        <f t="shared" si="1"/>
        <v>500.45818208490164</v>
      </c>
      <c r="G75" s="95">
        <f t="shared" si="2"/>
        <v>274147.76789279404</v>
      </c>
      <c r="H75" s="94">
        <f t="shared" si="6"/>
        <v>58770.78444742758</v>
      </c>
      <c r="I75" s="94">
        <f t="shared" si="7"/>
        <v>25852.232107205837</v>
      </c>
      <c r="J75" s="96">
        <f>(1-L$14)*E75+F75</f>
        <v>975.3135212922809</v>
      </c>
    </row>
    <row r="76" spans="1:10" ht="15">
      <c r="A76" s="91">
        <f t="shared" si="3"/>
        <v>58</v>
      </c>
      <c r="B76" s="92">
        <f t="shared" si="4"/>
        <v>10</v>
      </c>
      <c r="C76" s="93">
        <f t="shared" si="5"/>
        <v>2023</v>
      </c>
      <c r="D76" s="94">
        <f t="shared" si="8"/>
        <v>274147.76789279404</v>
      </c>
      <c r="E76" s="87">
        <f t="shared" si="0"/>
        <v>982.3628349491786</v>
      </c>
      <c r="F76" s="88">
        <f t="shared" si="1"/>
        <v>502.25149057070587</v>
      </c>
      <c r="G76" s="95">
        <f t="shared" si="2"/>
        <v>273645.5164022233</v>
      </c>
      <c r="H76" s="94">
        <f t="shared" si="6"/>
        <v>59753.147282376754</v>
      </c>
      <c r="I76" s="94">
        <f t="shared" si="7"/>
        <v>26354.483597776543</v>
      </c>
      <c r="J76" s="96">
        <f>(1-L$14)*E76+F76</f>
        <v>976.2415584336845</v>
      </c>
    </row>
    <row r="77" spans="1:10" ht="15">
      <c r="A77" s="91">
        <f t="shared" si="3"/>
        <v>59</v>
      </c>
      <c r="B77" s="92">
        <f t="shared" si="4"/>
        <v>11</v>
      </c>
      <c r="C77" s="93">
        <f t="shared" si="5"/>
        <v>2023</v>
      </c>
      <c r="D77" s="94">
        <f t="shared" si="8"/>
        <v>273645.5164022233</v>
      </c>
      <c r="E77" s="87">
        <f t="shared" si="0"/>
        <v>980.5631004413002</v>
      </c>
      <c r="F77" s="88">
        <f t="shared" si="1"/>
        <v>504.05122507858425</v>
      </c>
      <c r="G77" s="95">
        <f t="shared" si="2"/>
        <v>273141.46517714474</v>
      </c>
      <c r="H77" s="94">
        <f t="shared" si="6"/>
        <v>60733.710382818055</v>
      </c>
      <c r="I77" s="94">
        <f t="shared" si="7"/>
        <v>26858.534822855127</v>
      </c>
      <c r="J77" s="96">
        <f>(1-L$14)*E77+F77</f>
        <v>977.1729210415117</v>
      </c>
    </row>
    <row r="78" spans="1:10" ht="15">
      <c r="A78" s="91">
        <f t="shared" si="3"/>
        <v>60</v>
      </c>
      <c r="B78" s="92">
        <f t="shared" si="4"/>
        <v>12</v>
      </c>
      <c r="C78" s="93">
        <f t="shared" si="5"/>
        <v>2023</v>
      </c>
      <c r="D78" s="94">
        <f t="shared" si="8"/>
        <v>273141.46517714474</v>
      </c>
      <c r="E78" s="87">
        <f t="shared" si="0"/>
        <v>978.7569168847685</v>
      </c>
      <c r="F78" s="88">
        <f t="shared" si="1"/>
        <v>505.8574086351159</v>
      </c>
      <c r="G78" s="95">
        <f t="shared" si="2"/>
        <v>272635.6077685096</v>
      </c>
      <c r="H78" s="94">
        <f t="shared" si="6"/>
        <v>61712.467299702825</v>
      </c>
      <c r="I78" s="94">
        <f t="shared" si="7"/>
        <v>27364.39223149024</v>
      </c>
      <c r="J78" s="96">
        <f>(1-L$14)*E78+F78</f>
        <v>978.1076210320168</v>
      </c>
    </row>
    <row r="79" spans="1:10" ht="15">
      <c r="A79" s="91">
        <f t="shared" si="3"/>
        <v>61</v>
      </c>
      <c r="B79" s="92">
        <f t="shared" si="4"/>
        <v>1</v>
      </c>
      <c r="C79" s="93">
        <f t="shared" si="5"/>
        <v>2024</v>
      </c>
      <c r="D79" s="94">
        <f t="shared" si="8"/>
        <v>272635.6077685096</v>
      </c>
      <c r="E79" s="87">
        <f t="shared" si="0"/>
        <v>976.9442611704926</v>
      </c>
      <c r="F79" s="88">
        <f t="shared" si="1"/>
        <v>507.67006434939185</v>
      </c>
      <c r="G79" s="95">
        <f t="shared" si="2"/>
        <v>272127.9377041602</v>
      </c>
      <c r="H79" s="94">
        <f t="shared" si="6"/>
        <v>62689.41156087332</v>
      </c>
      <c r="I79" s="94">
        <f t="shared" si="7"/>
        <v>27872.062295839634</v>
      </c>
      <c r="J79" s="96">
        <f>(1-L$14)*E79+F79</f>
        <v>979.0456703641546</v>
      </c>
    </row>
    <row r="80" spans="1:10" ht="15">
      <c r="A80" s="91">
        <f t="shared" si="3"/>
        <v>62</v>
      </c>
      <c r="B80" s="92">
        <f t="shared" si="4"/>
        <v>2</v>
      </c>
      <c r="C80" s="93">
        <f t="shared" si="5"/>
        <v>2024</v>
      </c>
      <c r="D80" s="94">
        <f t="shared" si="8"/>
        <v>272127.9377041602</v>
      </c>
      <c r="E80" s="87">
        <f t="shared" si="0"/>
        <v>975.1251101065741</v>
      </c>
      <c r="F80" s="88">
        <f t="shared" si="1"/>
        <v>509.4892154133104</v>
      </c>
      <c r="G80" s="95">
        <f t="shared" si="2"/>
        <v>271618.44848874694</v>
      </c>
      <c r="H80" s="94">
        <f t="shared" si="6"/>
        <v>63664.53667097989</v>
      </c>
      <c r="I80" s="94">
        <f t="shared" si="7"/>
        <v>28381.551511252947</v>
      </c>
      <c r="J80" s="96">
        <f>(1-L$14)*E80+F80</f>
        <v>979.9870810397324</v>
      </c>
    </row>
    <row r="81" spans="1:10" ht="15">
      <c r="A81" s="91">
        <f t="shared" si="3"/>
        <v>63</v>
      </c>
      <c r="B81" s="92">
        <f t="shared" si="4"/>
        <v>3</v>
      </c>
      <c r="C81" s="93">
        <f t="shared" si="5"/>
        <v>2024</v>
      </c>
      <c r="D81" s="94">
        <f t="shared" si="8"/>
        <v>271618.44848874694</v>
      </c>
      <c r="E81" s="87">
        <f t="shared" si="0"/>
        <v>973.2994404180098</v>
      </c>
      <c r="F81" s="88">
        <f t="shared" si="1"/>
        <v>511.31488510187467</v>
      </c>
      <c r="G81" s="95">
        <f t="shared" si="2"/>
        <v>271107.1336036451</v>
      </c>
      <c r="H81" s="94">
        <f t="shared" si="6"/>
        <v>64637.8361113979</v>
      </c>
      <c r="I81" s="94">
        <f t="shared" si="7"/>
        <v>28892.86639635482</v>
      </c>
      <c r="J81" s="96">
        <f>(1-L$14)*E81+F81</f>
        <v>980.9318651035644</v>
      </c>
    </row>
    <row r="82" spans="1:10" ht="15">
      <c r="A82" s="91">
        <f t="shared" si="3"/>
        <v>64</v>
      </c>
      <c r="B82" s="92">
        <f t="shared" si="4"/>
        <v>4</v>
      </c>
      <c r="C82" s="93">
        <f t="shared" si="5"/>
        <v>2024</v>
      </c>
      <c r="D82" s="94">
        <f t="shared" si="8"/>
        <v>271107.1336036451</v>
      </c>
      <c r="E82" s="87">
        <f t="shared" si="0"/>
        <v>971.4672287463949</v>
      </c>
      <c r="F82" s="88">
        <f t="shared" si="1"/>
        <v>513.1470967734896</v>
      </c>
      <c r="G82" s="95">
        <f t="shared" si="2"/>
        <v>270593.9865068716</v>
      </c>
      <c r="H82" s="94">
        <f t="shared" si="6"/>
        <v>65609.3033401443</v>
      </c>
      <c r="I82" s="94">
        <f t="shared" si="7"/>
        <v>29406.01349312831</v>
      </c>
      <c r="J82" s="96">
        <f>(1-L$14)*E82+F82</f>
        <v>981.8800346436251</v>
      </c>
    </row>
    <row r="83" spans="1:10" ht="15">
      <c r="A83" s="91">
        <f t="shared" si="3"/>
        <v>65</v>
      </c>
      <c r="B83" s="92">
        <f t="shared" si="4"/>
        <v>5</v>
      </c>
      <c r="C83" s="93">
        <f t="shared" si="5"/>
        <v>2024</v>
      </c>
      <c r="D83" s="94">
        <f t="shared" si="8"/>
        <v>270593.9865068716</v>
      </c>
      <c r="E83" s="87">
        <f aca="true" t="shared" si="9" ref="E83:E146">IF(I$5=1,D$8,G$8)*D83/12</f>
        <v>969.6284516496231</v>
      </c>
      <c r="F83" s="88">
        <f aca="true" t="shared" si="10" ref="F83:F146">IF(I$5=1,$D$9-E83,0)</f>
        <v>514.9858738702613</v>
      </c>
      <c r="G83" s="95">
        <f aca="true" t="shared" si="11" ref="G83:G146">D83-F83</f>
        <v>270079.0006330013</v>
      </c>
      <c r="H83" s="94">
        <f t="shared" si="6"/>
        <v>66578.93179179392</v>
      </c>
      <c r="I83" s="94">
        <f t="shared" si="7"/>
        <v>29920.99936699857</v>
      </c>
      <c r="J83" s="96">
        <f>(1-L$14)*E83+F83</f>
        <v>982.8316017912045</v>
      </c>
    </row>
    <row r="84" spans="1:10" ht="15">
      <c r="A84" s="91">
        <f aca="true" t="shared" si="12" ref="A84:A147">A83+1</f>
        <v>66</v>
      </c>
      <c r="B84" s="92">
        <f aca="true" t="shared" si="13" ref="B84:B147">MOD(B83,12)+1</f>
        <v>6</v>
      </c>
      <c r="C84" s="93">
        <f aca="true" t="shared" si="14" ref="C84:C147">IF(B83=12,C83+1,C83)</f>
        <v>2024</v>
      </c>
      <c r="D84" s="94">
        <f t="shared" si="8"/>
        <v>270079.0006330013</v>
      </c>
      <c r="E84" s="87">
        <f t="shared" si="9"/>
        <v>967.783085601588</v>
      </c>
      <c r="F84" s="88">
        <f t="shared" si="10"/>
        <v>516.8312399182964</v>
      </c>
      <c r="G84" s="95">
        <f t="shared" si="11"/>
        <v>269562.169393083</v>
      </c>
      <c r="H84" s="94">
        <f aca="true" t="shared" si="15" ref="H84:H147">H83+E84</f>
        <v>67546.71487739551</v>
      </c>
      <c r="I84" s="94">
        <f aca="true" t="shared" si="16" ref="I84:I147">I83+F84</f>
        <v>30437.83060691687</v>
      </c>
      <c r="J84" s="96">
        <f>(1-L$14)*E84+F84</f>
        <v>983.7865787210627</v>
      </c>
    </row>
    <row r="85" spans="1:10" ht="15">
      <c r="A85" s="91">
        <f t="shared" si="12"/>
        <v>67</v>
      </c>
      <c r="B85" s="92">
        <f t="shared" si="13"/>
        <v>7</v>
      </c>
      <c r="C85" s="93">
        <f t="shared" si="14"/>
        <v>2024</v>
      </c>
      <c r="D85" s="94">
        <f aca="true" t="shared" si="17" ref="D85:D148">G84</f>
        <v>269562.169393083</v>
      </c>
      <c r="E85" s="87">
        <f t="shared" si="9"/>
        <v>965.9311069918808</v>
      </c>
      <c r="F85" s="88">
        <f t="shared" si="10"/>
        <v>518.6832185280036</v>
      </c>
      <c r="G85" s="95">
        <f t="shared" si="11"/>
        <v>269043.48617455503</v>
      </c>
      <c r="H85" s="94">
        <f t="shared" si="15"/>
        <v>68512.64598438739</v>
      </c>
      <c r="I85" s="94">
        <f t="shared" si="16"/>
        <v>30956.513825444872</v>
      </c>
      <c r="J85" s="96">
        <f>(1-L$14)*E85+F85</f>
        <v>984.7449776515862</v>
      </c>
    </row>
    <row r="86" spans="1:10" ht="15">
      <c r="A86" s="91">
        <f t="shared" si="12"/>
        <v>68</v>
      </c>
      <c r="B86" s="92">
        <f t="shared" si="13"/>
        <v>8</v>
      </c>
      <c r="C86" s="93">
        <f t="shared" si="14"/>
        <v>2024</v>
      </c>
      <c r="D86" s="94">
        <f t="shared" si="17"/>
        <v>269043.48617455503</v>
      </c>
      <c r="E86" s="87">
        <f t="shared" si="9"/>
        <v>964.0724921254888</v>
      </c>
      <c r="F86" s="88">
        <f t="shared" si="10"/>
        <v>520.5418333943957</v>
      </c>
      <c r="G86" s="95">
        <f t="shared" si="11"/>
        <v>268522.94434116065</v>
      </c>
      <c r="H86" s="94">
        <f t="shared" si="15"/>
        <v>69476.71847651288</v>
      </c>
      <c r="I86" s="94">
        <f t="shared" si="16"/>
        <v>31477.05565883927</v>
      </c>
      <c r="J86" s="96">
        <f>(1-L$14)*E86+F86</f>
        <v>985.7068108449441</v>
      </c>
    </row>
    <row r="87" spans="1:10" ht="15">
      <c r="A87" s="91">
        <f t="shared" si="12"/>
        <v>69</v>
      </c>
      <c r="B87" s="92">
        <f t="shared" si="13"/>
        <v>9</v>
      </c>
      <c r="C87" s="93">
        <f t="shared" si="14"/>
        <v>2024</v>
      </c>
      <c r="D87" s="94">
        <f t="shared" si="17"/>
        <v>268522.94434116065</v>
      </c>
      <c r="E87" s="87">
        <f t="shared" si="9"/>
        <v>962.2072172224922</v>
      </c>
      <c r="F87" s="88">
        <f t="shared" si="10"/>
        <v>522.4071082973923</v>
      </c>
      <c r="G87" s="95">
        <f t="shared" si="11"/>
        <v>268000.53723286325</v>
      </c>
      <c r="H87" s="94">
        <f t="shared" si="15"/>
        <v>70438.92569373536</v>
      </c>
      <c r="I87" s="94">
        <f t="shared" si="16"/>
        <v>31999.46276713666</v>
      </c>
      <c r="J87" s="96">
        <f>(1-L$14)*E87+F87</f>
        <v>986.6720906072449</v>
      </c>
    </row>
    <row r="88" spans="1:10" ht="15">
      <c r="A88" s="91">
        <f t="shared" si="12"/>
        <v>70</v>
      </c>
      <c r="B88" s="92">
        <f t="shared" si="13"/>
        <v>10</v>
      </c>
      <c r="C88" s="93">
        <f t="shared" si="14"/>
        <v>2024</v>
      </c>
      <c r="D88" s="94">
        <f t="shared" si="17"/>
        <v>268000.53723286325</v>
      </c>
      <c r="E88" s="87">
        <f t="shared" si="9"/>
        <v>960.33525841776</v>
      </c>
      <c r="F88" s="88">
        <f t="shared" si="10"/>
        <v>524.2790671021245</v>
      </c>
      <c r="G88" s="95">
        <f t="shared" si="11"/>
        <v>267476.25816576113</v>
      </c>
      <c r="H88" s="94">
        <f t="shared" si="15"/>
        <v>71399.26095215313</v>
      </c>
      <c r="I88" s="94">
        <f t="shared" si="16"/>
        <v>32523.741834238786</v>
      </c>
      <c r="J88" s="96">
        <f>(1-L$14)*E88+F88</f>
        <v>987.6408292886938</v>
      </c>
    </row>
    <row r="89" spans="1:10" ht="15">
      <c r="A89" s="91">
        <f t="shared" si="12"/>
        <v>71</v>
      </c>
      <c r="B89" s="92">
        <f t="shared" si="13"/>
        <v>11</v>
      </c>
      <c r="C89" s="93">
        <f t="shared" si="14"/>
        <v>2024</v>
      </c>
      <c r="D89" s="94">
        <f t="shared" si="17"/>
        <v>267476.25816576113</v>
      </c>
      <c r="E89" s="87">
        <f t="shared" si="9"/>
        <v>958.4565917606441</v>
      </c>
      <c r="F89" s="88">
        <f t="shared" si="10"/>
        <v>526.1577337592404</v>
      </c>
      <c r="G89" s="95">
        <f t="shared" si="11"/>
        <v>266950.10043200187</v>
      </c>
      <c r="H89" s="94">
        <f t="shared" si="15"/>
        <v>72357.71754391376</v>
      </c>
      <c r="I89" s="94">
        <f t="shared" si="16"/>
        <v>33049.89956799803</v>
      </c>
      <c r="J89" s="96">
        <f>(1-L$14)*E89+F89</f>
        <v>988.6130392837512</v>
      </c>
    </row>
    <row r="90" spans="1:10" ht="15">
      <c r="A90" s="91">
        <f t="shared" si="12"/>
        <v>72</v>
      </c>
      <c r="B90" s="92">
        <f t="shared" si="13"/>
        <v>12</v>
      </c>
      <c r="C90" s="93">
        <f t="shared" si="14"/>
        <v>2024</v>
      </c>
      <c r="D90" s="94">
        <f t="shared" si="17"/>
        <v>266950.10043200187</v>
      </c>
      <c r="E90" s="87">
        <f t="shared" si="9"/>
        <v>956.5711932146733</v>
      </c>
      <c r="F90" s="88">
        <f t="shared" si="10"/>
        <v>528.0431323052112</v>
      </c>
      <c r="G90" s="95">
        <f t="shared" si="11"/>
        <v>266422.05729969667</v>
      </c>
      <c r="H90" s="94">
        <f t="shared" si="15"/>
        <v>73314.28873712843</v>
      </c>
      <c r="I90" s="94">
        <f t="shared" si="16"/>
        <v>33577.94270030324</v>
      </c>
      <c r="J90" s="96">
        <f>(1-L$14)*E90+F90</f>
        <v>989.5887330312911</v>
      </c>
    </row>
    <row r="91" spans="1:10" ht="15">
      <c r="A91" s="91">
        <f t="shared" si="12"/>
        <v>73</v>
      </c>
      <c r="B91" s="92">
        <f t="shared" si="13"/>
        <v>1</v>
      </c>
      <c r="C91" s="93">
        <f t="shared" si="14"/>
        <v>2025</v>
      </c>
      <c r="D91" s="94">
        <f t="shared" si="17"/>
        <v>266422.05729969667</v>
      </c>
      <c r="E91" s="87">
        <f t="shared" si="9"/>
        <v>954.6790386572462</v>
      </c>
      <c r="F91" s="88">
        <f t="shared" si="10"/>
        <v>529.9352868626382</v>
      </c>
      <c r="G91" s="95">
        <f t="shared" si="11"/>
        <v>265892.122012834</v>
      </c>
      <c r="H91" s="94">
        <f t="shared" si="15"/>
        <v>74268.96777578567</v>
      </c>
      <c r="I91" s="94">
        <f t="shared" si="16"/>
        <v>34107.87798716588</v>
      </c>
      <c r="J91" s="96">
        <f>(1-L$14)*E91+F91</f>
        <v>990.5679230147596</v>
      </c>
    </row>
    <row r="92" spans="1:10" ht="15">
      <c r="A92" s="91">
        <f t="shared" si="12"/>
        <v>74</v>
      </c>
      <c r="B92" s="92">
        <f t="shared" si="13"/>
        <v>2</v>
      </c>
      <c r="C92" s="93">
        <f t="shared" si="14"/>
        <v>2025</v>
      </c>
      <c r="D92" s="94">
        <f t="shared" si="17"/>
        <v>265892.122012834</v>
      </c>
      <c r="E92" s="87">
        <f t="shared" si="9"/>
        <v>952.7801038793218</v>
      </c>
      <c r="F92" s="88">
        <f t="shared" si="10"/>
        <v>531.8342216405626</v>
      </c>
      <c r="G92" s="95">
        <f t="shared" si="11"/>
        <v>265360.28779119346</v>
      </c>
      <c r="H92" s="94">
        <f t="shared" si="15"/>
        <v>75221.747879665</v>
      </c>
      <c r="I92" s="94">
        <f t="shared" si="16"/>
        <v>34639.71220880644</v>
      </c>
      <c r="J92" s="96">
        <f>(1-L$14)*E92+F92</f>
        <v>991.5506217623355</v>
      </c>
    </row>
    <row r="93" spans="1:10" ht="15">
      <c r="A93" s="91">
        <f t="shared" si="12"/>
        <v>75</v>
      </c>
      <c r="B93" s="92">
        <f t="shared" si="13"/>
        <v>3</v>
      </c>
      <c r="C93" s="93">
        <f t="shared" si="14"/>
        <v>2025</v>
      </c>
      <c r="D93" s="94">
        <f t="shared" si="17"/>
        <v>265360.28779119346</v>
      </c>
      <c r="E93" s="87">
        <f t="shared" si="9"/>
        <v>950.8743645851099</v>
      </c>
      <c r="F93" s="88">
        <f t="shared" si="10"/>
        <v>533.7399609347746</v>
      </c>
      <c r="G93" s="95">
        <f t="shared" si="11"/>
        <v>264826.54783025867</v>
      </c>
      <c r="H93" s="94">
        <f t="shared" si="15"/>
        <v>76172.6222442501</v>
      </c>
      <c r="I93" s="94">
        <f t="shared" si="16"/>
        <v>35173.45216974122</v>
      </c>
      <c r="J93" s="96">
        <f>(1-L$14)*E93+F93</f>
        <v>992.53684184709</v>
      </c>
    </row>
    <row r="94" spans="1:10" ht="15">
      <c r="A94" s="91">
        <f t="shared" si="12"/>
        <v>76</v>
      </c>
      <c r="B94" s="92">
        <f t="shared" si="13"/>
        <v>4</v>
      </c>
      <c r="C94" s="93">
        <f t="shared" si="14"/>
        <v>2025</v>
      </c>
      <c r="D94" s="94">
        <f t="shared" si="17"/>
        <v>264826.54783025867</v>
      </c>
      <c r="E94" s="87">
        <f t="shared" si="9"/>
        <v>948.9617963917602</v>
      </c>
      <c r="F94" s="88">
        <f t="shared" si="10"/>
        <v>535.6525291281242</v>
      </c>
      <c r="G94" s="95">
        <f t="shared" si="11"/>
        <v>264290.89530113054</v>
      </c>
      <c r="H94" s="94">
        <f t="shared" si="15"/>
        <v>77121.58404064186</v>
      </c>
      <c r="I94" s="94">
        <f t="shared" si="16"/>
        <v>35709.10469886934</v>
      </c>
      <c r="J94" s="96">
        <f>(1-L$14)*E94+F94</f>
        <v>993.5265958871486</v>
      </c>
    </row>
    <row r="95" spans="1:10" ht="15">
      <c r="A95" s="91">
        <f t="shared" si="12"/>
        <v>77</v>
      </c>
      <c r="B95" s="92">
        <f t="shared" si="13"/>
        <v>5</v>
      </c>
      <c r="C95" s="93">
        <f t="shared" si="14"/>
        <v>2025</v>
      </c>
      <c r="D95" s="94">
        <f t="shared" si="17"/>
        <v>264290.89530113054</v>
      </c>
      <c r="E95" s="87">
        <f t="shared" si="9"/>
        <v>947.042374829051</v>
      </c>
      <c r="F95" s="88">
        <f t="shared" si="10"/>
        <v>537.5719506908334</v>
      </c>
      <c r="G95" s="95">
        <f t="shared" si="11"/>
        <v>263753.3233504397</v>
      </c>
      <c r="H95" s="94">
        <f t="shared" si="15"/>
        <v>78068.6264154709</v>
      </c>
      <c r="I95" s="94">
        <f t="shared" si="16"/>
        <v>36246.67664956018</v>
      </c>
      <c r="J95" s="96">
        <f>(1-L$14)*E95+F95</f>
        <v>994.5198965458505</v>
      </c>
    </row>
    <row r="96" spans="1:10" ht="15">
      <c r="A96" s="91">
        <f t="shared" si="12"/>
        <v>78</v>
      </c>
      <c r="B96" s="92">
        <f t="shared" si="13"/>
        <v>6</v>
      </c>
      <c r="C96" s="93">
        <f t="shared" si="14"/>
        <v>2025</v>
      </c>
      <c r="D96" s="94">
        <f t="shared" si="17"/>
        <v>263753.3233504397</v>
      </c>
      <c r="E96" s="87">
        <f t="shared" si="9"/>
        <v>945.1160753390756</v>
      </c>
      <c r="F96" s="88">
        <f t="shared" si="10"/>
        <v>539.4982501808089</v>
      </c>
      <c r="G96" s="95">
        <f t="shared" si="11"/>
        <v>263213.8251002589</v>
      </c>
      <c r="H96" s="94">
        <f t="shared" si="15"/>
        <v>79013.74249080998</v>
      </c>
      <c r="I96" s="94">
        <f t="shared" si="16"/>
        <v>36786.17489974099</v>
      </c>
      <c r="J96" s="96">
        <f>(1-L$14)*E96+F96</f>
        <v>995.516756531913</v>
      </c>
    </row>
    <row r="97" spans="1:10" ht="15">
      <c r="A97" s="91">
        <f t="shared" si="12"/>
        <v>79</v>
      </c>
      <c r="B97" s="92">
        <f t="shared" si="13"/>
        <v>7</v>
      </c>
      <c r="C97" s="93">
        <f t="shared" si="14"/>
        <v>2025</v>
      </c>
      <c r="D97" s="94">
        <f t="shared" si="17"/>
        <v>263213.8251002589</v>
      </c>
      <c r="E97" s="87">
        <f t="shared" si="9"/>
        <v>943.1828732759277</v>
      </c>
      <c r="F97" s="88">
        <f t="shared" si="10"/>
        <v>541.4314522439568</v>
      </c>
      <c r="G97" s="95">
        <f t="shared" si="11"/>
        <v>262672.393648015</v>
      </c>
      <c r="H97" s="94">
        <f t="shared" si="15"/>
        <v>79956.92536408591</v>
      </c>
      <c r="I97" s="94">
        <f t="shared" si="16"/>
        <v>37327.60635198495</v>
      </c>
      <c r="J97" s="96">
        <f>(1-L$14)*E97+F97</f>
        <v>996.5171885995919</v>
      </c>
    </row>
    <row r="98" spans="1:10" ht="15">
      <c r="A98" s="91">
        <f t="shared" si="12"/>
        <v>80</v>
      </c>
      <c r="B98" s="92">
        <f t="shared" si="13"/>
        <v>8</v>
      </c>
      <c r="C98" s="93">
        <f t="shared" si="14"/>
        <v>2025</v>
      </c>
      <c r="D98" s="94">
        <f t="shared" si="17"/>
        <v>262672.393648015</v>
      </c>
      <c r="E98" s="87">
        <f t="shared" si="9"/>
        <v>941.2427439053869</v>
      </c>
      <c r="F98" s="88">
        <f t="shared" si="10"/>
        <v>543.3715816144976</v>
      </c>
      <c r="G98" s="95">
        <f t="shared" si="11"/>
        <v>262129.0220664005</v>
      </c>
      <c r="H98" s="94">
        <f t="shared" si="15"/>
        <v>80898.1681079913</v>
      </c>
      <c r="I98" s="94">
        <f t="shared" si="16"/>
        <v>37870.977933599446</v>
      </c>
      <c r="J98" s="96">
        <f>(1-L$14)*E98+F98</f>
        <v>997.5212055488469</v>
      </c>
    </row>
    <row r="99" spans="1:10" ht="15">
      <c r="A99" s="91">
        <f t="shared" si="12"/>
        <v>81</v>
      </c>
      <c r="B99" s="92">
        <f t="shared" si="13"/>
        <v>9</v>
      </c>
      <c r="C99" s="93">
        <f t="shared" si="14"/>
        <v>2025</v>
      </c>
      <c r="D99" s="94">
        <f t="shared" si="17"/>
        <v>262129.0220664005</v>
      </c>
      <c r="E99" s="87">
        <f t="shared" si="9"/>
        <v>939.2956624046018</v>
      </c>
      <c r="F99" s="88">
        <f t="shared" si="10"/>
        <v>545.3186631152827</v>
      </c>
      <c r="G99" s="95">
        <f t="shared" si="11"/>
        <v>261583.7034032852</v>
      </c>
      <c r="H99" s="94">
        <f t="shared" si="15"/>
        <v>81837.4637703959</v>
      </c>
      <c r="I99" s="94">
        <f t="shared" si="16"/>
        <v>38416.29659671473</v>
      </c>
      <c r="J99" s="96">
        <f>(1-L$14)*E99+F99</f>
        <v>998.5288202255031</v>
      </c>
    </row>
    <row r="100" spans="1:10" ht="15">
      <c r="A100" s="91">
        <f t="shared" si="12"/>
        <v>82</v>
      </c>
      <c r="B100" s="92">
        <f t="shared" si="13"/>
        <v>10</v>
      </c>
      <c r="C100" s="93">
        <f t="shared" si="14"/>
        <v>2025</v>
      </c>
      <c r="D100" s="94">
        <f t="shared" si="17"/>
        <v>261583.7034032852</v>
      </c>
      <c r="E100" s="87">
        <f t="shared" si="9"/>
        <v>937.341603861772</v>
      </c>
      <c r="F100" s="88">
        <f t="shared" si="10"/>
        <v>547.2727216581125</v>
      </c>
      <c r="G100" s="95">
        <f t="shared" si="11"/>
        <v>261036.4306816271</v>
      </c>
      <c r="H100" s="94">
        <f t="shared" si="15"/>
        <v>82774.80537425767</v>
      </c>
      <c r="I100" s="94">
        <f t="shared" si="16"/>
        <v>38963.56931837284</v>
      </c>
      <c r="J100" s="96">
        <f>(1-L$14)*E100+F100</f>
        <v>999.5400455214175</v>
      </c>
    </row>
    <row r="101" spans="1:10" ht="15">
      <c r="A101" s="91">
        <f t="shared" si="12"/>
        <v>83</v>
      </c>
      <c r="B101" s="92">
        <f t="shared" si="13"/>
        <v>11</v>
      </c>
      <c r="C101" s="93">
        <f t="shared" si="14"/>
        <v>2025</v>
      </c>
      <c r="D101" s="94">
        <f t="shared" si="17"/>
        <v>261036.4306816271</v>
      </c>
      <c r="E101" s="87">
        <f t="shared" si="9"/>
        <v>935.3805432758304</v>
      </c>
      <c r="F101" s="88">
        <f t="shared" si="10"/>
        <v>549.233782244054</v>
      </c>
      <c r="G101" s="95">
        <f t="shared" si="11"/>
        <v>260487.19689938304</v>
      </c>
      <c r="H101" s="94">
        <f t="shared" si="15"/>
        <v>83710.1859175335</v>
      </c>
      <c r="I101" s="94">
        <f t="shared" si="16"/>
        <v>39512.8031006169</v>
      </c>
      <c r="J101" s="96">
        <f>(1-L$14)*E101+F101</f>
        <v>1000.5548943746423</v>
      </c>
    </row>
    <row r="102" spans="1:10" ht="15">
      <c r="A102" s="91">
        <f t="shared" si="12"/>
        <v>84</v>
      </c>
      <c r="B102" s="92">
        <f t="shared" si="13"/>
        <v>12</v>
      </c>
      <c r="C102" s="93">
        <f t="shared" si="14"/>
        <v>2025</v>
      </c>
      <c r="D102" s="94">
        <f t="shared" si="17"/>
        <v>260487.19689938304</v>
      </c>
      <c r="E102" s="87">
        <f t="shared" si="9"/>
        <v>933.4124555561225</v>
      </c>
      <c r="F102" s="88">
        <f t="shared" si="10"/>
        <v>551.201869963762</v>
      </c>
      <c r="G102" s="95">
        <f t="shared" si="11"/>
        <v>259935.99502941928</v>
      </c>
      <c r="H102" s="94">
        <f t="shared" si="15"/>
        <v>84643.59837308963</v>
      </c>
      <c r="I102" s="94">
        <f t="shared" si="16"/>
        <v>40064.00497058066</v>
      </c>
      <c r="J102" s="96">
        <f>(1-L$14)*E102+F102</f>
        <v>1001.5733797695912</v>
      </c>
    </row>
    <row r="103" spans="1:10" ht="15">
      <c r="A103" s="91">
        <f t="shared" si="12"/>
        <v>85</v>
      </c>
      <c r="B103" s="92">
        <f t="shared" si="13"/>
        <v>1</v>
      </c>
      <c r="C103" s="93">
        <f t="shared" si="14"/>
        <v>2026</v>
      </c>
      <c r="D103" s="94">
        <f t="shared" si="17"/>
        <v>259935.99502941928</v>
      </c>
      <c r="E103" s="87">
        <f t="shared" si="9"/>
        <v>931.4373155220857</v>
      </c>
      <c r="F103" s="88">
        <f t="shared" si="10"/>
        <v>553.1770099977988</v>
      </c>
      <c r="G103" s="95">
        <f t="shared" si="11"/>
        <v>259382.81801942148</v>
      </c>
      <c r="H103" s="94">
        <f t="shared" si="15"/>
        <v>85575.03568861171</v>
      </c>
      <c r="I103" s="94">
        <f t="shared" si="16"/>
        <v>40617.18198057846</v>
      </c>
      <c r="J103" s="96">
        <f>(1-L$14)*E103+F103</f>
        <v>1002.5955147372051</v>
      </c>
    </row>
    <row r="104" spans="1:10" ht="15">
      <c r="A104" s="91">
        <f t="shared" si="12"/>
        <v>86</v>
      </c>
      <c r="B104" s="92">
        <f t="shared" si="13"/>
        <v>2</v>
      </c>
      <c r="C104" s="93">
        <f t="shared" si="14"/>
        <v>2026</v>
      </c>
      <c r="D104" s="94">
        <f t="shared" si="17"/>
        <v>259382.81801942148</v>
      </c>
      <c r="E104" s="87">
        <f t="shared" si="9"/>
        <v>929.4550979029269</v>
      </c>
      <c r="F104" s="88">
        <f t="shared" si="10"/>
        <v>555.1592276169575</v>
      </c>
      <c r="G104" s="95">
        <f t="shared" si="11"/>
        <v>258827.6587918045</v>
      </c>
      <c r="H104" s="94">
        <f t="shared" si="15"/>
        <v>86504.49078651464</v>
      </c>
      <c r="I104" s="94">
        <f t="shared" si="16"/>
        <v>41172.341208195416</v>
      </c>
      <c r="J104" s="96">
        <f>(1-L$14)*E104+F104</f>
        <v>1003.6213123551198</v>
      </c>
    </row>
    <row r="105" spans="1:10" ht="15">
      <c r="A105" s="91">
        <f t="shared" si="12"/>
        <v>87</v>
      </c>
      <c r="B105" s="92">
        <f t="shared" si="13"/>
        <v>3</v>
      </c>
      <c r="C105" s="93">
        <f t="shared" si="14"/>
        <v>2026</v>
      </c>
      <c r="D105" s="94">
        <f t="shared" si="17"/>
        <v>258827.6587918045</v>
      </c>
      <c r="E105" s="87">
        <f t="shared" si="9"/>
        <v>927.4657773372995</v>
      </c>
      <c r="F105" s="88">
        <f t="shared" si="10"/>
        <v>557.1485481825849</v>
      </c>
      <c r="G105" s="95">
        <f t="shared" si="11"/>
        <v>258270.51024362192</v>
      </c>
      <c r="H105" s="94">
        <f t="shared" si="15"/>
        <v>87431.95656385194</v>
      </c>
      <c r="I105" s="94">
        <f t="shared" si="16"/>
        <v>41729.489756378</v>
      </c>
      <c r="J105" s="96">
        <f>(1-L$14)*E105+F105</f>
        <v>1004.6507857478321</v>
      </c>
    </row>
    <row r="106" spans="1:10" ht="15">
      <c r="A106" s="91">
        <f t="shared" si="12"/>
        <v>88</v>
      </c>
      <c r="B106" s="92">
        <f t="shared" si="13"/>
        <v>4</v>
      </c>
      <c r="C106" s="93">
        <f t="shared" si="14"/>
        <v>2026</v>
      </c>
      <c r="D106" s="94">
        <f t="shared" si="17"/>
        <v>258270.51024362192</v>
      </c>
      <c r="E106" s="87">
        <f t="shared" si="9"/>
        <v>925.4693283729785</v>
      </c>
      <c r="F106" s="88">
        <f t="shared" si="10"/>
        <v>559.144997146906</v>
      </c>
      <c r="G106" s="95">
        <f t="shared" si="11"/>
        <v>257711.365246475</v>
      </c>
      <c r="H106" s="94">
        <f t="shared" si="15"/>
        <v>88357.42589222491</v>
      </c>
      <c r="I106" s="94">
        <f t="shared" si="16"/>
        <v>42288.63475352491</v>
      </c>
      <c r="J106" s="96">
        <f>(1-L$14)*E106+F106</f>
        <v>1005.6839480868682</v>
      </c>
    </row>
    <row r="107" spans="1:10" ht="15">
      <c r="A107" s="91">
        <f t="shared" si="12"/>
        <v>89</v>
      </c>
      <c r="B107" s="92">
        <f t="shared" si="13"/>
        <v>5</v>
      </c>
      <c r="C107" s="93">
        <f t="shared" si="14"/>
        <v>2026</v>
      </c>
      <c r="D107" s="94">
        <f t="shared" si="17"/>
        <v>257711.365246475</v>
      </c>
      <c r="E107" s="87">
        <f t="shared" si="9"/>
        <v>923.4657254665353</v>
      </c>
      <c r="F107" s="88">
        <f t="shared" si="10"/>
        <v>561.1486000533491</v>
      </c>
      <c r="G107" s="95">
        <f t="shared" si="11"/>
        <v>257150.21664642164</v>
      </c>
      <c r="H107" s="94">
        <f t="shared" si="15"/>
        <v>89280.89161769145</v>
      </c>
      <c r="I107" s="94">
        <f t="shared" si="16"/>
        <v>42849.783353578256</v>
      </c>
      <c r="J107" s="96">
        <f>(1-L$14)*E107+F107</f>
        <v>1006.7208125909524</v>
      </c>
    </row>
    <row r="108" spans="1:10" ht="15">
      <c r="A108" s="91">
        <f t="shared" si="12"/>
        <v>90</v>
      </c>
      <c r="B108" s="92">
        <f t="shared" si="13"/>
        <v>6</v>
      </c>
      <c r="C108" s="93">
        <f t="shared" si="14"/>
        <v>2026</v>
      </c>
      <c r="D108" s="94">
        <f t="shared" si="17"/>
        <v>257150.21664642164</v>
      </c>
      <c r="E108" s="87">
        <f t="shared" si="9"/>
        <v>921.4549429830108</v>
      </c>
      <c r="F108" s="88">
        <f t="shared" si="10"/>
        <v>563.1593825368736</v>
      </c>
      <c r="G108" s="95">
        <f t="shared" si="11"/>
        <v>256587.05726388478</v>
      </c>
      <c r="H108" s="94">
        <f t="shared" si="15"/>
        <v>90202.34656067446</v>
      </c>
      <c r="I108" s="94">
        <f t="shared" si="16"/>
        <v>43412.94273611513</v>
      </c>
      <c r="J108" s="96">
        <f>(1-L$14)*E108+F108</f>
        <v>1007.7613925261765</v>
      </c>
    </row>
    <row r="109" spans="1:10" ht="15">
      <c r="A109" s="91">
        <f t="shared" si="12"/>
        <v>91</v>
      </c>
      <c r="B109" s="92">
        <f t="shared" si="13"/>
        <v>7</v>
      </c>
      <c r="C109" s="93">
        <f t="shared" si="14"/>
        <v>2026</v>
      </c>
      <c r="D109" s="94">
        <f t="shared" si="17"/>
        <v>256587.05726388478</v>
      </c>
      <c r="E109" s="87">
        <f t="shared" si="9"/>
        <v>919.4369551955871</v>
      </c>
      <c r="F109" s="88">
        <f t="shared" si="10"/>
        <v>565.1773703242974</v>
      </c>
      <c r="G109" s="95">
        <f t="shared" si="11"/>
        <v>256021.8798935605</v>
      </c>
      <c r="H109" s="94">
        <f t="shared" si="15"/>
        <v>91121.78351587005</v>
      </c>
      <c r="I109" s="94">
        <f t="shared" si="16"/>
        <v>43978.120106439426</v>
      </c>
      <c r="J109" s="96">
        <f>(1-L$14)*E109+F109</f>
        <v>1008.8057012061681</v>
      </c>
    </row>
    <row r="110" spans="1:10" ht="15">
      <c r="A110" s="91">
        <f t="shared" si="12"/>
        <v>92</v>
      </c>
      <c r="B110" s="92">
        <f t="shared" si="13"/>
        <v>8</v>
      </c>
      <c r="C110" s="93">
        <f t="shared" si="14"/>
        <v>2026</v>
      </c>
      <c r="D110" s="94">
        <f t="shared" si="17"/>
        <v>256021.8798935605</v>
      </c>
      <c r="E110" s="87">
        <f t="shared" si="9"/>
        <v>917.4117362852584</v>
      </c>
      <c r="F110" s="88">
        <f t="shared" si="10"/>
        <v>567.2025892346261</v>
      </c>
      <c r="G110" s="95">
        <f t="shared" si="11"/>
        <v>255454.67730432586</v>
      </c>
      <c r="H110" s="94">
        <f t="shared" si="15"/>
        <v>92039.1952521553</v>
      </c>
      <c r="I110" s="94">
        <f t="shared" si="16"/>
        <v>44545.322695674055</v>
      </c>
      <c r="J110" s="96">
        <f>(1-L$14)*E110+F110</f>
        <v>1009.8537519922634</v>
      </c>
    </row>
    <row r="111" spans="1:10" ht="15">
      <c r="A111" s="91">
        <f t="shared" si="12"/>
        <v>93</v>
      </c>
      <c r="B111" s="92">
        <f t="shared" si="13"/>
        <v>9</v>
      </c>
      <c r="C111" s="93">
        <f t="shared" si="14"/>
        <v>2026</v>
      </c>
      <c r="D111" s="94">
        <f t="shared" si="17"/>
        <v>255454.67730432586</v>
      </c>
      <c r="E111" s="87">
        <f t="shared" si="9"/>
        <v>915.3792603405009</v>
      </c>
      <c r="F111" s="88">
        <f t="shared" si="10"/>
        <v>569.2350651793836</v>
      </c>
      <c r="G111" s="95">
        <f t="shared" si="11"/>
        <v>254885.44223914648</v>
      </c>
      <c r="H111" s="94">
        <f t="shared" si="15"/>
        <v>92954.5745124958</v>
      </c>
      <c r="I111" s="94">
        <f t="shared" si="16"/>
        <v>45114.55776085344</v>
      </c>
      <c r="J111" s="96">
        <f>(1-L$14)*E111+F111</f>
        <v>1010.9055582936753</v>
      </c>
    </row>
    <row r="112" spans="1:10" ht="15">
      <c r="A112" s="91">
        <f t="shared" si="12"/>
        <v>94</v>
      </c>
      <c r="B112" s="92">
        <f t="shared" si="13"/>
        <v>10</v>
      </c>
      <c r="C112" s="93">
        <f t="shared" si="14"/>
        <v>2026</v>
      </c>
      <c r="D112" s="94">
        <f t="shared" si="17"/>
        <v>254885.44223914648</v>
      </c>
      <c r="E112" s="87">
        <f t="shared" si="9"/>
        <v>913.3395013569415</v>
      </c>
      <c r="F112" s="88">
        <f t="shared" si="10"/>
        <v>571.274824162943</v>
      </c>
      <c r="G112" s="95">
        <f t="shared" si="11"/>
        <v>254314.16741498353</v>
      </c>
      <c r="H112" s="94">
        <f t="shared" si="15"/>
        <v>93867.91401385274</v>
      </c>
      <c r="I112" s="94">
        <f t="shared" si="16"/>
        <v>45685.83258501638</v>
      </c>
      <c r="J112" s="96">
        <f>(1-L$14)*E112+F112</f>
        <v>1011.9611335676673</v>
      </c>
    </row>
    <row r="113" spans="1:10" ht="15">
      <c r="A113" s="91">
        <f t="shared" si="12"/>
        <v>95</v>
      </c>
      <c r="B113" s="92">
        <f t="shared" si="13"/>
        <v>11</v>
      </c>
      <c r="C113" s="93">
        <f t="shared" si="14"/>
        <v>2026</v>
      </c>
      <c r="D113" s="94">
        <f t="shared" si="17"/>
        <v>254314.16741498353</v>
      </c>
      <c r="E113" s="87">
        <f t="shared" si="9"/>
        <v>911.2924332370243</v>
      </c>
      <c r="F113" s="88">
        <f t="shared" si="10"/>
        <v>573.3218922828602</v>
      </c>
      <c r="G113" s="95">
        <f t="shared" si="11"/>
        <v>253740.84552270066</v>
      </c>
      <c r="H113" s="94">
        <f t="shared" si="15"/>
        <v>94779.20644708977</v>
      </c>
      <c r="I113" s="94">
        <f t="shared" si="16"/>
        <v>46259.15447729924</v>
      </c>
      <c r="J113" s="96">
        <f>(1-L$14)*E113+F113</f>
        <v>1013.0204913197244</v>
      </c>
    </row>
    <row r="114" spans="1:10" ht="15">
      <c r="A114" s="91">
        <f t="shared" si="12"/>
        <v>96</v>
      </c>
      <c r="B114" s="92">
        <f t="shared" si="13"/>
        <v>12</v>
      </c>
      <c r="C114" s="93">
        <f t="shared" si="14"/>
        <v>2026</v>
      </c>
      <c r="D114" s="94">
        <f t="shared" si="17"/>
        <v>253740.84552270066</v>
      </c>
      <c r="E114" s="87">
        <f t="shared" si="9"/>
        <v>909.2380297896774</v>
      </c>
      <c r="F114" s="88">
        <f t="shared" si="10"/>
        <v>575.3762957302071</v>
      </c>
      <c r="G114" s="95">
        <f t="shared" si="11"/>
        <v>253165.46922697045</v>
      </c>
      <c r="H114" s="94">
        <f t="shared" si="15"/>
        <v>95688.44447687945</v>
      </c>
      <c r="I114" s="94">
        <f t="shared" si="16"/>
        <v>46834.53077302945</v>
      </c>
      <c r="J114" s="96">
        <f>(1-L$14)*E114+F114</f>
        <v>1014.0836451037264</v>
      </c>
    </row>
    <row r="115" spans="1:10" ht="15">
      <c r="A115" s="91">
        <f t="shared" si="12"/>
        <v>97</v>
      </c>
      <c r="B115" s="92">
        <f t="shared" si="13"/>
        <v>1</v>
      </c>
      <c r="C115" s="93">
        <f t="shared" si="14"/>
        <v>2027</v>
      </c>
      <c r="D115" s="94">
        <f t="shared" si="17"/>
        <v>253165.46922697045</v>
      </c>
      <c r="E115" s="87">
        <f t="shared" si="9"/>
        <v>907.1762647299774</v>
      </c>
      <c r="F115" s="88">
        <f t="shared" si="10"/>
        <v>577.438060789907</v>
      </c>
      <c r="G115" s="95">
        <f t="shared" si="11"/>
        <v>252588.03116618056</v>
      </c>
      <c r="H115" s="94">
        <f t="shared" si="15"/>
        <v>96595.62074160943</v>
      </c>
      <c r="I115" s="94">
        <f t="shared" si="16"/>
        <v>47411.96883381936</v>
      </c>
      <c r="J115" s="96">
        <f>(1-L$14)*E115+F115</f>
        <v>1015.1506085221212</v>
      </c>
    </row>
    <row r="116" spans="1:10" ht="15">
      <c r="A116" s="91">
        <f t="shared" si="12"/>
        <v>98</v>
      </c>
      <c r="B116" s="92">
        <f t="shared" si="13"/>
        <v>2</v>
      </c>
      <c r="C116" s="93">
        <f t="shared" si="14"/>
        <v>2027</v>
      </c>
      <c r="D116" s="94">
        <f t="shared" si="17"/>
        <v>252588.03116618056</v>
      </c>
      <c r="E116" s="87">
        <f t="shared" si="9"/>
        <v>905.1071116788136</v>
      </c>
      <c r="F116" s="88">
        <f t="shared" si="10"/>
        <v>579.5072138410709</v>
      </c>
      <c r="G116" s="95">
        <f t="shared" si="11"/>
        <v>252008.52395233948</v>
      </c>
      <c r="H116" s="94">
        <f t="shared" si="15"/>
        <v>97500.72785328823</v>
      </c>
      <c r="I116" s="94">
        <f t="shared" si="16"/>
        <v>47991.47604766043</v>
      </c>
      <c r="J116" s="96">
        <f>(1-L$14)*E116+F116</f>
        <v>1016.2213952260985</v>
      </c>
    </row>
    <row r="117" spans="1:10" ht="15">
      <c r="A117" s="91">
        <f t="shared" si="12"/>
        <v>99</v>
      </c>
      <c r="B117" s="92">
        <f t="shared" si="13"/>
        <v>3</v>
      </c>
      <c r="C117" s="93">
        <f t="shared" si="14"/>
        <v>2027</v>
      </c>
      <c r="D117" s="94">
        <f t="shared" si="17"/>
        <v>252008.52395233948</v>
      </c>
      <c r="E117" s="87">
        <f t="shared" si="9"/>
        <v>903.0305441625497</v>
      </c>
      <c r="F117" s="88">
        <f t="shared" si="10"/>
        <v>581.5837813573347</v>
      </c>
      <c r="G117" s="95">
        <f t="shared" si="11"/>
        <v>251426.94017098215</v>
      </c>
      <c r="H117" s="94">
        <f t="shared" si="15"/>
        <v>98403.75839745079</v>
      </c>
      <c r="I117" s="94">
        <f t="shared" si="16"/>
        <v>48573.059829017766</v>
      </c>
      <c r="J117" s="96">
        <f>(1-L$14)*E117+F117</f>
        <v>1017.296018915765</v>
      </c>
    </row>
    <row r="118" spans="1:10" ht="15">
      <c r="A118" s="91">
        <f t="shared" si="12"/>
        <v>100</v>
      </c>
      <c r="B118" s="92">
        <f t="shared" si="13"/>
        <v>4</v>
      </c>
      <c r="C118" s="93">
        <f t="shared" si="14"/>
        <v>2027</v>
      </c>
      <c r="D118" s="94">
        <f t="shared" si="17"/>
        <v>251426.94017098215</v>
      </c>
      <c r="E118" s="87">
        <f t="shared" si="9"/>
        <v>900.946535612686</v>
      </c>
      <c r="F118" s="88">
        <f t="shared" si="10"/>
        <v>583.6677899071984</v>
      </c>
      <c r="G118" s="95">
        <f t="shared" si="11"/>
        <v>250843.27238107496</v>
      </c>
      <c r="H118" s="94">
        <f t="shared" si="15"/>
        <v>99304.70493306348</v>
      </c>
      <c r="I118" s="94">
        <f t="shared" si="16"/>
        <v>49156.72761892497</v>
      </c>
      <c r="J118" s="96">
        <f>(1-L$14)*E118+F118</f>
        <v>1018.3744933403195</v>
      </c>
    </row>
    <row r="119" spans="1:10" ht="15">
      <c r="A119" s="91">
        <f t="shared" si="12"/>
        <v>101</v>
      </c>
      <c r="B119" s="92">
        <f t="shared" si="13"/>
        <v>5</v>
      </c>
      <c r="C119" s="93">
        <f t="shared" si="14"/>
        <v>2027</v>
      </c>
      <c r="D119" s="94">
        <f t="shared" si="17"/>
        <v>250843.27238107496</v>
      </c>
      <c r="E119" s="87">
        <f t="shared" si="9"/>
        <v>898.8550593655185</v>
      </c>
      <c r="F119" s="88">
        <f t="shared" si="10"/>
        <v>585.759266154366</v>
      </c>
      <c r="G119" s="95">
        <f t="shared" si="11"/>
        <v>250257.51311492058</v>
      </c>
      <c r="H119" s="94">
        <f t="shared" si="15"/>
        <v>100203.559992429</v>
      </c>
      <c r="I119" s="94">
        <f t="shared" si="16"/>
        <v>49742.486885079335</v>
      </c>
      <c r="J119" s="96">
        <f>(1-L$14)*E119+F119</f>
        <v>1019.4568322982286</v>
      </c>
    </row>
    <row r="120" spans="1:10" ht="15">
      <c r="A120" s="91">
        <f t="shared" si="12"/>
        <v>102</v>
      </c>
      <c r="B120" s="92">
        <f t="shared" si="13"/>
        <v>6</v>
      </c>
      <c r="C120" s="93">
        <f t="shared" si="14"/>
        <v>2027</v>
      </c>
      <c r="D120" s="94">
        <f t="shared" si="17"/>
        <v>250257.51311492058</v>
      </c>
      <c r="E120" s="87">
        <f t="shared" si="9"/>
        <v>896.7560886617988</v>
      </c>
      <c r="F120" s="88">
        <f t="shared" si="10"/>
        <v>587.8582368580857</v>
      </c>
      <c r="G120" s="95">
        <f t="shared" si="11"/>
        <v>249669.6548780625</v>
      </c>
      <c r="H120" s="94">
        <f t="shared" si="15"/>
        <v>101100.3160810908</v>
      </c>
      <c r="I120" s="94">
        <f t="shared" si="16"/>
        <v>50330.34512193742</v>
      </c>
      <c r="J120" s="96">
        <f>(1-L$14)*E120+F120</f>
        <v>1020.5430496374036</v>
      </c>
    </row>
    <row r="121" spans="1:10" ht="15">
      <c r="A121" s="91">
        <f t="shared" si="12"/>
        <v>103</v>
      </c>
      <c r="B121" s="92">
        <f t="shared" si="13"/>
        <v>7</v>
      </c>
      <c r="C121" s="93">
        <f t="shared" si="14"/>
        <v>2027</v>
      </c>
      <c r="D121" s="94">
        <f t="shared" si="17"/>
        <v>249669.6548780625</v>
      </c>
      <c r="E121" s="87">
        <f t="shared" si="9"/>
        <v>894.6495966463905</v>
      </c>
      <c r="F121" s="88">
        <f t="shared" si="10"/>
        <v>589.964728873494</v>
      </c>
      <c r="G121" s="95">
        <f t="shared" si="11"/>
        <v>249079.690149189</v>
      </c>
      <c r="H121" s="94">
        <f t="shared" si="15"/>
        <v>101994.96567773719</v>
      </c>
      <c r="I121" s="94">
        <f t="shared" si="16"/>
        <v>50920.30985081091</v>
      </c>
      <c r="J121" s="96">
        <f>(1-L$14)*E121+F121</f>
        <v>1021.6331592553774</v>
      </c>
    </row>
    <row r="122" spans="1:10" ht="15">
      <c r="A122" s="91">
        <f t="shared" si="12"/>
        <v>104</v>
      </c>
      <c r="B122" s="92">
        <f t="shared" si="13"/>
        <v>8</v>
      </c>
      <c r="C122" s="93">
        <f t="shared" si="14"/>
        <v>2027</v>
      </c>
      <c r="D122" s="94">
        <f t="shared" si="17"/>
        <v>249079.690149189</v>
      </c>
      <c r="E122" s="87">
        <f t="shared" si="9"/>
        <v>892.5355563679273</v>
      </c>
      <c r="F122" s="88">
        <f t="shared" si="10"/>
        <v>592.0787691519572</v>
      </c>
      <c r="G122" s="95">
        <f t="shared" si="11"/>
        <v>248487.61138003704</v>
      </c>
      <c r="H122" s="94">
        <f t="shared" si="15"/>
        <v>102887.50123410512</v>
      </c>
      <c r="I122" s="94">
        <f t="shared" si="16"/>
        <v>51512.38861996287</v>
      </c>
      <c r="J122" s="96">
        <f>(1-L$14)*E122+F122</f>
        <v>1022.7271750994821</v>
      </c>
    </row>
    <row r="123" spans="1:10" ht="15">
      <c r="A123" s="91">
        <f t="shared" si="12"/>
        <v>105</v>
      </c>
      <c r="B123" s="92">
        <f t="shared" si="13"/>
        <v>9</v>
      </c>
      <c r="C123" s="93">
        <f t="shared" si="14"/>
        <v>2027</v>
      </c>
      <c r="D123" s="94">
        <f t="shared" si="17"/>
        <v>248487.61138003704</v>
      </c>
      <c r="E123" s="87">
        <f t="shared" si="9"/>
        <v>890.413940778466</v>
      </c>
      <c r="F123" s="88">
        <f t="shared" si="10"/>
        <v>594.2003847414185</v>
      </c>
      <c r="G123" s="95">
        <f t="shared" si="11"/>
        <v>247893.41099529562</v>
      </c>
      <c r="H123" s="94">
        <f t="shared" si="15"/>
        <v>103777.91517488359</v>
      </c>
      <c r="I123" s="94">
        <f t="shared" si="16"/>
        <v>52106.589004704285</v>
      </c>
      <c r="J123" s="96">
        <f>(1-L$14)*E123+F123</f>
        <v>1023.8251111670284</v>
      </c>
    </row>
    <row r="124" spans="1:10" ht="15">
      <c r="A124" s="91">
        <f t="shared" si="12"/>
        <v>106</v>
      </c>
      <c r="B124" s="92">
        <f t="shared" si="13"/>
        <v>10</v>
      </c>
      <c r="C124" s="93">
        <f t="shared" si="14"/>
        <v>2027</v>
      </c>
      <c r="D124" s="94">
        <f t="shared" si="17"/>
        <v>247893.41099529562</v>
      </c>
      <c r="E124" s="87">
        <f t="shared" si="9"/>
        <v>888.2847227331426</v>
      </c>
      <c r="F124" s="88">
        <f t="shared" si="10"/>
        <v>596.3296027867418</v>
      </c>
      <c r="G124" s="95">
        <f t="shared" si="11"/>
        <v>247297.08139250887</v>
      </c>
      <c r="H124" s="94">
        <f t="shared" si="15"/>
        <v>104666.19989761672</v>
      </c>
      <c r="I124" s="94">
        <f t="shared" si="16"/>
        <v>52702.918607491025</v>
      </c>
      <c r="J124" s="96">
        <f>(1-L$14)*E124+F124</f>
        <v>1024.9269815054831</v>
      </c>
    </row>
    <row r="125" spans="1:10" ht="15">
      <c r="A125" s="91">
        <f t="shared" si="12"/>
        <v>107</v>
      </c>
      <c r="B125" s="92">
        <f t="shared" si="13"/>
        <v>11</v>
      </c>
      <c r="C125" s="93">
        <f t="shared" si="14"/>
        <v>2027</v>
      </c>
      <c r="D125" s="94">
        <f t="shared" si="17"/>
        <v>247297.08139250887</v>
      </c>
      <c r="E125" s="87">
        <f t="shared" si="9"/>
        <v>886.1478749898233</v>
      </c>
      <c r="F125" s="88">
        <f t="shared" si="10"/>
        <v>598.4664505300611</v>
      </c>
      <c r="G125" s="95">
        <f t="shared" si="11"/>
        <v>246698.6149419788</v>
      </c>
      <c r="H125" s="94">
        <f t="shared" si="15"/>
        <v>105552.34777260655</v>
      </c>
      <c r="I125" s="94">
        <f t="shared" si="16"/>
        <v>53301.385058021086</v>
      </c>
      <c r="J125" s="96">
        <f>(1-L$14)*E125+F125</f>
        <v>1026.032800212651</v>
      </c>
    </row>
    <row r="126" spans="1:10" ht="15">
      <c r="A126" s="91">
        <f t="shared" si="12"/>
        <v>108</v>
      </c>
      <c r="B126" s="92">
        <f t="shared" si="13"/>
        <v>12</v>
      </c>
      <c r="C126" s="93">
        <f t="shared" si="14"/>
        <v>2027</v>
      </c>
      <c r="D126" s="94">
        <f t="shared" si="17"/>
        <v>246698.6149419788</v>
      </c>
      <c r="E126" s="87">
        <f t="shared" si="9"/>
        <v>884.0033702087572</v>
      </c>
      <c r="F126" s="88">
        <f t="shared" si="10"/>
        <v>600.6109553111272</v>
      </c>
      <c r="G126" s="95">
        <f t="shared" si="11"/>
        <v>246098.00398666767</v>
      </c>
      <c r="H126" s="94">
        <f t="shared" si="15"/>
        <v>106436.3511428153</v>
      </c>
      <c r="I126" s="94">
        <f t="shared" si="16"/>
        <v>53901.99601333221</v>
      </c>
      <c r="J126" s="96">
        <f>(1-L$14)*E126+F126</f>
        <v>1027.1425814368527</v>
      </c>
    </row>
    <row r="127" spans="1:10" ht="15">
      <c r="A127" s="91">
        <f t="shared" si="12"/>
        <v>109</v>
      </c>
      <c r="B127" s="92">
        <f t="shared" si="13"/>
        <v>1</v>
      </c>
      <c r="C127" s="93">
        <f t="shared" si="14"/>
        <v>2028</v>
      </c>
      <c r="D127" s="94">
        <f t="shared" si="17"/>
        <v>246098.00398666767</v>
      </c>
      <c r="E127" s="87">
        <f t="shared" si="9"/>
        <v>881.8511809522257</v>
      </c>
      <c r="F127" s="88">
        <f t="shared" si="10"/>
        <v>602.7631445676587</v>
      </c>
      <c r="G127" s="95">
        <f t="shared" si="11"/>
        <v>245495.2408421</v>
      </c>
      <c r="H127" s="94">
        <f t="shared" si="15"/>
        <v>107318.20232376753</v>
      </c>
      <c r="I127" s="94">
        <f t="shared" si="16"/>
        <v>54504.75915789987</v>
      </c>
      <c r="J127" s="96">
        <f>(1-L$14)*E127+F127</f>
        <v>1028.2563393771077</v>
      </c>
    </row>
    <row r="128" spans="1:10" ht="15">
      <c r="A128" s="91">
        <f t="shared" si="12"/>
        <v>110</v>
      </c>
      <c r="B128" s="92">
        <f t="shared" si="13"/>
        <v>2</v>
      </c>
      <c r="C128" s="93">
        <f t="shared" si="14"/>
        <v>2028</v>
      </c>
      <c r="D128" s="94">
        <f t="shared" si="17"/>
        <v>245495.2408421</v>
      </c>
      <c r="E128" s="87">
        <f t="shared" si="9"/>
        <v>879.6912796841916</v>
      </c>
      <c r="F128" s="88">
        <f t="shared" si="10"/>
        <v>604.9230458356928</v>
      </c>
      <c r="G128" s="95">
        <f t="shared" si="11"/>
        <v>244890.3177962643</v>
      </c>
      <c r="H128" s="94">
        <f t="shared" si="15"/>
        <v>108197.89360345172</v>
      </c>
      <c r="I128" s="94">
        <f t="shared" si="16"/>
        <v>55109.68220373556</v>
      </c>
      <c r="J128" s="96">
        <f>(1-L$14)*E128+F128</f>
        <v>1029.3740882833154</v>
      </c>
    </row>
    <row r="129" spans="1:10" ht="15">
      <c r="A129" s="91">
        <f t="shared" si="12"/>
        <v>111</v>
      </c>
      <c r="B129" s="92">
        <f t="shared" si="13"/>
        <v>3</v>
      </c>
      <c r="C129" s="93">
        <f t="shared" si="14"/>
        <v>2028</v>
      </c>
      <c r="D129" s="94">
        <f t="shared" si="17"/>
        <v>244890.3177962643</v>
      </c>
      <c r="E129" s="87">
        <f t="shared" si="9"/>
        <v>877.5236387699471</v>
      </c>
      <c r="F129" s="88">
        <f t="shared" si="10"/>
        <v>607.0906867499374</v>
      </c>
      <c r="G129" s="95">
        <f t="shared" si="11"/>
        <v>244283.22710951438</v>
      </c>
      <c r="H129" s="94">
        <f t="shared" si="15"/>
        <v>109075.41724222167</v>
      </c>
      <c r="I129" s="94">
        <f t="shared" si="16"/>
        <v>55716.772890485496</v>
      </c>
      <c r="J129" s="96">
        <f>(1-L$14)*E129+F129</f>
        <v>1030.495842456437</v>
      </c>
    </row>
    <row r="130" spans="1:10" ht="15">
      <c r="A130" s="91">
        <f t="shared" si="12"/>
        <v>112</v>
      </c>
      <c r="B130" s="92">
        <f t="shared" si="13"/>
        <v>4</v>
      </c>
      <c r="C130" s="93">
        <f t="shared" si="14"/>
        <v>2028</v>
      </c>
      <c r="D130" s="94">
        <f t="shared" si="17"/>
        <v>244283.22710951438</v>
      </c>
      <c r="E130" s="87">
        <f t="shared" si="9"/>
        <v>875.3482304757598</v>
      </c>
      <c r="F130" s="88">
        <f t="shared" si="10"/>
        <v>609.2660950441247</v>
      </c>
      <c r="G130" s="95">
        <f t="shared" si="11"/>
        <v>243673.96101447026</v>
      </c>
      <c r="H130" s="94">
        <f t="shared" si="15"/>
        <v>109950.76547269743</v>
      </c>
      <c r="I130" s="94">
        <f t="shared" si="16"/>
        <v>56326.03898552962</v>
      </c>
      <c r="J130" s="96">
        <f>(1-L$14)*E130+F130</f>
        <v>1031.6216162486787</v>
      </c>
    </row>
    <row r="131" spans="1:10" ht="15">
      <c r="A131" s="91">
        <f t="shared" si="12"/>
        <v>113</v>
      </c>
      <c r="B131" s="92">
        <f t="shared" si="13"/>
        <v>5</v>
      </c>
      <c r="C131" s="93">
        <f t="shared" si="14"/>
        <v>2028</v>
      </c>
      <c r="D131" s="94">
        <f t="shared" si="17"/>
        <v>243673.96101447026</v>
      </c>
      <c r="E131" s="87">
        <f t="shared" si="9"/>
        <v>873.1650269685183</v>
      </c>
      <c r="F131" s="88">
        <f t="shared" si="10"/>
        <v>611.4492985513662</v>
      </c>
      <c r="G131" s="95">
        <f t="shared" si="11"/>
        <v>243062.5117159189</v>
      </c>
      <c r="H131" s="94">
        <f t="shared" si="15"/>
        <v>110823.93049966595</v>
      </c>
      <c r="I131" s="94">
        <f t="shared" si="16"/>
        <v>56937.48828408099</v>
      </c>
      <c r="J131" s="96">
        <f>(1-L$14)*E131+F131</f>
        <v>1032.7514240636763</v>
      </c>
    </row>
    <row r="132" spans="1:10" ht="15">
      <c r="A132" s="91">
        <f t="shared" si="12"/>
        <v>114</v>
      </c>
      <c r="B132" s="92">
        <f t="shared" si="13"/>
        <v>6</v>
      </c>
      <c r="C132" s="93">
        <f t="shared" si="14"/>
        <v>2028</v>
      </c>
      <c r="D132" s="94">
        <f t="shared" si="17"/>
        <v>243062.5117159189</v>
      </c>
      <c r="E132" s="87">
        <f t="shared" si="9"/>
        <v>870.974000315376</v>
      </c>
      <c r="F132" s="88">
        <f t="shared" si="10"/>
        <v>613.6403252045085</v>
      </c>
      <c r="G132" s="95">
        <f t="shared" si="11"/>
        <v>242448.8713907144</v>
      </c>
      <c r="H132" s="94">
        <f t="shared" si="15"/>
        <v>111694.90449998132</v>
      </c>
      <c r="I132" s="94">
        <f t="shared" si="16"/>
        <v>57551.12860928549</v>
      </c>
      <c r="J132" s="96">
        <f>(1-L$14)*E132+F132</f>
        <v>1033.8852803566774</v>
      </c>
    </row>
    <row r="133" spans="1:10" ht="15">
      <c r="A133" s="91">
        <f t="shared" si="12"/>
        <v>115</v>
      </c>
      <c r="B133" s="92">
        <f t="shared" si="13"/>
        <v>7</v>
      </c>
      <c r="C133" s="93">
        <f t="shared" si="14"/>
        <v>2028</v>
      </c>
      <c r="D133" s="94">
        <f t="shared" si="17"/>
        <v>242448.8713907144</v>
      </c>
      <c r="E133" s="87">
        <f t="shared" si="9"/>
        <v>868.7751224833933</v>
      </c>
      <c r="F133" s="88">
        <f t="shared" si="10"/>
        <v>615.8392030364912</v>
      </c>
      <c r="G133" s="95">
        <f t="shared" si="11"/>
        <v>241833.03218767792</v>
      </c>
      <c r="H133" s="94">
        <f t="shared" si="15"/>
        <v>112563.67962246471</v>
      </c>
      <c r="I133" s="94">
        <f t="shared" si="16"/>
        <v>58166.967812321986</v>
      </c>
      <c r="J133" s="96">
        <f>(1-L$14)*E133+F133</f>
        <v>1035.0231996347284</v>
      </c>
    </row>
    <row r="134" spans="1:10" ht="15">
      <c r="A134" s="91">
        <f t="shared" si="12"/>
        <v>116</v>
      </c>
      <c r="B134" s="92">
        <f t="shared" si="13"/>
        <v>8</v>
      </c>
      <c r="C134" s="93">
        <f t="shared" si="14"/>
        <v>2028</v>
      </c>
      <c r="D134" s="94">
        <f t="shared" si="17"/>
        <v>241833.03218767792</v>
      </c>
      <c r="E134" s="87">
        <f t="shared" si="9"/>
        <v>866.5683653391792</v>
      </c>
      <c r="F134" s="88">
        <f t="shared" si="10"/>
        <v>618.0459601807053</v>
      </c>
      <c r="G134" s="95">
        <f t="shared" si="11"/>
        <v>241214.98622749723</v>
      </c>
      <c r="H134" s="94">
        <f t="shared" si="15"/>
        <v>113430.24798780389</v>
      </c>
      <c r="I134" s="94">
        <f t="shared" si="16"/>
        <v>58785.013772502694</v>
      </c>
      <c r="J134" s="96">
        <f>(1-L$14)*E134+F134</f>
        <v>1036.1651964568591</v>
      </c>
    </row>
    <row r="135" spans="1:10" ht="15">
      <c r="A135" s="91">
        <f t="shared" si="12"/>
        <v>117</v>
      </c>
      <c r="B135" s="92">
        <f t="shared" si="13"/>
        <v>9</v>
      </c>
      <c r="C135" s="93">
        <f t="shared" si="14"/>
        <v>2028</v>
      </c>
      <c r="D135" s="94">
        <f t="shared" si="17"/>
        <v>241214.98622749723</v>
      </c>
      <c r="E135" s="87">
        <f t="shared" si="9"/>
        <v>864.3537006485317</v>
      </c>
      <c r="F135" s="88">
        <f t="shared" si="10"/>
        <v>620.2606248713528</v>
      </c>
      <c r="G135" s="95">
        <f t="shared" si="11"/>
        <v>240594.72560262587</v>
      </c>
      <c r="H135" s="94">
        <f t="shared" si="15"/>
        <v>114294.60168845241</v>
      </c>
      <c r="I135" s="94">
        <f t="shared" si="16"/>
        <v>59405.27439737404</v>
      </c>
      <c r="J135" s="96">
        <f>(1-L$14)*E135+F135</f>
        <v>1037.3112854342694</v>
      </c>
    </row>
    <row r="136" spans="1:10" ht="15">
      <c r="A136" s="91">
        <f t="shared" si="12"/>
        <v>118</v>
      </c>
      <c r="B136" s="92">
        <f t="shared" si="13"/>
        <v>10</v>
      </c>
      <c r="C136" s="93">
        <f t="shared" si="14"/>
        <v>2028</v>
      </c>
      <c r="D136" s="94">
        <f t="shared" si="17"/>
        <v>240594.72560262587</v>
      </c>
      <c r="E136" s="87">
        <f t="shared" si="9"/>
        <v>862.131100076076</v>
      </c>
      <c r="F136" s="88">
        <f t="shared" si="10"/>
        <v>622.4832254438085</v>
      </c>
      <c r="G136" s="95">
        <f t="shared" si="11"/>
        <v>239972.24237718206</v>
      </c>
      <c r="H136" s="94">
        <f t="shared" si="15"/>
        <v>115156.73278852849</v>
      </c>
      <c r="I136" s="94">
        <f t="shared" si="16"/>
        <v>60027.75762281785</v>
      </c>
      <c r="J136" s="96">
        <f>(1-L$14)*E136+F136</f>
        <v>1038.4614812305151</v>
      </c>
    </row>
    <row r="137" spans="1:10" ht="15">
      <c r="A137" s="91">
        <f t="shared" si="12"/>
        <v>119</v>
      </c>
      <c r="B137" s="92">
        <f t="shared" si="13"/>
        <v>11</v>
      </c>
      <c r="C137" s="93">
        <f t="shared" si="14"/>
        <v>2028</v>
      </c>
      <c r="D137" s="94">
        <f t="shared" si="17"/>
        <v>239972.24237718206</v>
      </c>
      <c r="E137" s="87">
        <f t="shared" si="9"/>
        <v>859.9005351849023</v>
      </c>
      <c r="F137" s="88">
        <f t="shared" si="10"/>
        <v>624.7137903349821</v>
      </c>
      <c r="G137" s="95">
        <f t="shared" si="11"/>
        <v>239347.52858684707</v>
      </c>
      <c r="H137" s="94">
        <f t="shared" si="15"/>
        <v>116016.6333237134</v>
      </c>
      <c r="I137" s="94">
        <f t="shared" si="16"/>
        <v>60652.47141315283</v>
      </c>
      <c r="J137" s="96">
        <f>(1-L$14)*E137+F137</f>
        <v>1039.6157985616976</v>
      </c>
    </row>
    <row r="138" spans="1:10" ht="15">
      <c r="A138" s="91">
        <f t="shared" si="12"/>
        <v>120</v>
      </c>
      <c r="B138" s="92">
        <f t="shared" si="13"/>
        <v>12</v>
      </c>
      <c r="C138" s="93">
        <f t="shared" si="14"/>
        <v>2028</v>
      </c>
      <c r="D138" s="94">
        <f t="shared" si="17"/>
        <v>239347.52858684707</v>
      </c>
      <c r="E138" s="87">
        <f t="shared" si="9"/>
        <v>857.6619774362019</v>
      </c>
      <c r="F138" s="88">
        <f t="shared" si="10"/>
        <v>626.9523480836825</v>
      </c>
      <c r="G138" s="95">
        <f t="shared" si="11"/>
        <v>238720.57623876337</v>
      </c>
      <c r="H138" s="94">
        <f t="shared" si="15"/>
        <v>116874.2953011496</v>
      </c>
      <c r="I138" s="94">
        <f t="shared" si="16"/>
        <v>61279.42376123651</v>
      </c>
      <c r="J138" s="96">
        <f>(1-L$14)*E138+F138</f>
        <v>1040.77425219665</v>
      </c>
    </row>
    <row r="139" spans="1:10" ht="15">
      <c r="A139" s="91">
        <f t="shared" si="12"/>
        <v>121</v>
      </c>
      <c r="B139" s="92">
        <f t="shared" si="13"/>
        <v>1</v>
      </c>
      <c r="C139" s="93">
        <f t="shared" si="14"/>
        <v>2029</v>
      </c>
      <c r="D139" s="94">
        <f t="shared" si="17"/>
        <v>238720.57623876337</v>
      </c>
      <c r="E139" s="87">
        <f t="shared" si="9"/>
        <v>855.415398188902</v>
      </c>
      <c r="F139" s="88">
        <f t="shared" si="10"/>
        <v>629.1989273309824</v>
      </c>
      <c r="G139" s="95">
        <f t="shared" si="11"/>
        <v>238091.37731143238</v>
      </c>
      <c r="H139" s="94">
        <f t="shared" si="15"/>
        <v>117729.7106993385</v>
      </c>
      <c r="I139" s="94">
        <f t="shared" si="16"/>
        <v>61908.62268856749</v>
      </c>
      <c r="J139" s="96">
        <f>(1-L$14)*E139+F139</f>
        <v>1041.9368569571277</v>
      </c>
    </row>
    <row r="140" spans="1:10" ht="15">
      <c r="A140" s="91">
        <f t="shared" si="12"/>
        <v>122</v>
      </c>
      <c r="B140" s="92">
        <f t="shared" si="13"/>
        <v>2</v>
      </c>
      <c r="C140" s="93">
        <f t="shared" si="14"/>
        <v>2029</v>
      </c>
      <c r="D140" s="94">
        <f t="shared" si="17"/>
        <v>238091.37731143238</v>
      </c>
      <c r="E140" s="87">
        <f t="shared" si="9"/>
        <v>853.1607686992993</v>
      </c>
      <c r="F140" s="88">
        <f t="shared" si="10"/>
        <v>631.4535568205852</v>
      </c>
      <c r="G140" s="95">
        <f t="shared" si="11"/>
        <v>237459.9237546118</v>
      </c>
      <c r="H140" s="94">
        <f t="shared" si="15"/>
        <v>118582.87146803779</v>
      </c>
      <c r="I140" s="94">
        <f t="shared" si="16"/>
        <v>62540.076245388074</v>
      </c>
      <c r="J140" s="96">
        <f>(1-L$14)*E140+F140</f>
        <v>1043.1036277179971</v>
      </c>
    </row>
    <row r="141" spans="1:10" ht="15">
      <c r="A141" s="91">
        <f t="shared" si="12"/>
        <v>123</v>
      </c>
      <c r="B141" s="92">
        <f t="shared" si="13"/>
        <v>3</v>
      </c>
      <c r="C141" s="93">
        <f t="shared" si="14"/>
        <v>2029</v>
      </c>
      <c r="D141" s="94">
        <f t="shared" si="17"/>
        <v>237459.9237546118</v>
      </c>
      <c r="E141" s="87">
        <f t="shared" si="9"/>
        <v>850.8980601206922</v>
      </c>
      <c r="F141" s="88">
        <f t="shared" si="10"/>
        <v>633.7162653991923</v>
      </c>
      <c r="G141" s="95">
        <f t="shared" si="11"/>
        <v>236826.20748921263</v>
      </c>
      <c r="H141" s="94">
        <f t="shared" si="15"/>
        <v>119433.76952815847</v>
      </c>
      <c r="I141" s="94">
        <f t="shared" si="16"/>
        <v>63173.792510787265</v>
      </c>
      <c r="J141" s="96">
        <f>(1-L$14)*E141+F141</f>
        <v>1044.2745794074262</v>
      </c>
    </row>
    <row r="142" spans="1:10" ht="15">
      <c r="A142" s="91">
        <f t="shared" si="12"/>
        <v>124</v>
      </c>
      <c r="B142" s="92">
        <f t="shared" si="13"/>
        <v>4</v>
      </c>
      <c r="C142" s="93">
        <f t="shared" si="14"/>
        <v>2029</v>
      </c>
      <c r="D142" s="94">
        <f t="shared" si="17"/>
        <v>236826.20748921263</v>
      </c>
      <c r="E142" s="87">
        <f t="shared" si="9"/>
        <v>848.6272435030119</v>
      </c>
      <c r="F142" s="88">
        <f t="shared" si="10"/>
        <v>635.9870820168726</v>
      </c>
      <c r="G142" s="95">
        <f t="shared" si="11"/>
        <v>236190.22040719574</v>
      </c>
      <c r="H142" s="94">
        <f t="shared" si="15"/>
        <v>120282.39677166149</v>
      </c>
      <c r="I142" s="94">
        <f t="shared" si="16"/>
        <v>63809.77959280414</v>
      </c>
      <c r="J142" s="96">
        <f>(1-L$14)*E142+F142</f>
        <v>1045.4497270070758</v>
      </c>
    </row>
    <row r="143" spans="1:10" ht="15">
      <c r="A143" s="91">
        <f t="shared" si="12"/>
        <v>125</v>
      </c>
      <c r="B143" s="92">
        <f t="shared" si="13"/>
        <v>5</v>
      </c>
      <c r="C143" s="93">
        <f t="shared" si="14"/>
        <v>2029</v>
      </c>
      <c r="D143" s="94">
        <f t="shared" si="17"/>
        <v>236190.22040719574</v>
      </c>
      <c r="E143" s="87">
        <f t="shared" si="9"/>
        <v>846.3482897924514</v>
      </c>
      <c r="F143" s="88">
        <f t="shared" si="10"/>
        <v>638.2660357274331</v>
      </c>
      <c r="G143" s="95">
        <f t="shared" si="11"/>
        <v>235551.9543714683</v>
      </c>
      <c r="H143" s="94">
        <f t="shared" si="15"/>
        <v>121128.74506145394</v>
      </c>
      <c r="I143" s="94">
        <f t="shared" si="16"/>
        <v>64448.045628531574</v>
      </c>
      <c r="J143" s="96">
        <f>(1-L$14)*E143+F143</f>
        <v>1046.629085552291</v>
      </c>
    </row>
    <row r="144" spans="1:10" ht="15">
      <c r="A144" s="91">
        <f t="shared" si="12"/>
        <v>126</v>
      </c>
      <c r="B144" s="92">
        <f t="shared" si="13"/>
        <v>6</v>
      </c>
      <c r="C144" s="93">
        <f t="shared" si="14"/>
        <v>2029</v>
      </c>
      <c r="D144" s="94">
        <f t="shared" si="17"/>
        <v>235551.9543714683</v>
      </c>
      <c r="E144" s="87">
        <f t="shared" si="9"/>
        <v>844.0611698310946</v>
      </c>
      <c r="F144" s="88">
        <f t="shared" si="10"/>
        <v>640.5531556887898</v>
      </c>
      <c r="G144" s="95">
        <f t="shared" si="11"/>
        <v>234911.4012157795</v>
      </c>
      <c r="H144" s="94">
        <f t="shared" si="15"/>
        <v>121972.80623128504</v>
      </c>
      <c r="I144" s="94">
        <f t="shared" si="16"/>
        <v>65088.59878422036</v>
      </c>
      <c r="J144" s="96">
        <f>(1-L$14)*E144+F144</f>
        <v>1047.812670132293</v>
      </c>
    </row>
    <row r="145" spans="1:10" ht="15">
      <c r="A145" s="91">
        <f t="shared" si="12"/>
        <v>127</v>
      </c>
      <c r="B145" s="92">
        <f t="shared" si="13"/>
        <v>7</v>
      </c>
      <c r="C145" s="93">
        <f t="shared" si="14"/>
        <v>2029</v>
      </c>
      <c r="D145" s="94">
        <f t="shared" si="17"/>
        <v>234911.4012157795</v>
      </c>
      <c r="E145" s="87">
        <f t="shared" si="9"/>
        <v>841.7658543565432</v>
      </c>
      <c r="F145" s="88">
        <f t="shared" si="10"/>
        <v>642.8484711633413</v>
      </c>
      <c r="G145" s="95">
        <f t="shared" si="11"/>
        <v>234268.55274461617</v>
      </c>
      <c r="H145" s="94">
        <f t="shared" si="15"/>
        <v>122814.57208564159</v>
      </c>
      <c r="I145" s="94">
        <f t="shared" si="16"/>
        <v>65731.4472553837</v>
      </c>
      <c r="J145" s="96">
        <f>(1-L$14)*E145+F145</f>
        <v>1049.0004958903735</v>
      </c>
    </row>
    <row r="146" spans="1:10" ht="15">
      <c r="A146" s="91">
        <f t="shared" si="12"/>
        <v>128</v>
      </c>
      <c r="B146" s="92">
        <f t="shared" si="13"/>
        <v>8</v>
      </c>
      <c r="C146" s="93">
        <f t="shared" si="14"/>
        <v>2029</v>
      </c>
      <c r="D146" s="94">
        <f t="shared" si="17"/>
        <v>234268.55274461617</v>
      </c>
      <c r="E146" s="87">
        <f t="shared" si="9"/>
        <v>839.4623140015411</v>
      </c>
      <c r="F146" s="88">
        <f t="shared" si="10"/>
        <v>645.1520115183433</v>
      </c>
      <c r="G146" s="95">
        <f t="shared" si="11"/>
        <v>233623.40073309783</v>
      </c>
      <c r="H146" s="94">
        <f t="shared" si="15"/>
        <v>123654.03439964313</v>
      </c>
      <c r="I146" s="94">
        <f t="shared" si="16"/>
        <v>66376.59926690203</v>
      </c>
      <c r="J146" s="96">
        <f>(1-L$14)*E146+F146</f>
        <v>1050.192578024087</v>
      </c>
    </row>
    <row r="147" spans="1:10" ht="15">
      <c r="A147" s="91">
        <f t="shared" si="12"/>
        <v>129</v>
      </c>
      <c r="B147" s="92">
        <f t="shared" si="13"/>
        <v>9</v>
      </c>
      <c r="C147" s="93">
        <f t="shared" si="14"/>
        <v>2029</v>
      </c>
      <c r="D147" s="94">
        <f t="shared" si="17"/>
        <v>233623.40073309783</v>
      </c>
      <c r="E147" s="87">
        <f aca="true" t="shared" si="18" ref="E147:E210">IF(I$5=1,D$8,G$8)*D147/12</f>
        <v>837.1505192936005</v>
      </c>
      <c r="F147" s="88">
        <f aca="true" t="shared" si="19" ref="F147:F210">IF(I$5=1,$D$9-E147,0)</f>
        <v>647.463806226284</v>
      </c>
      <c r="G147" s="95">
        <f aca="true" t="shared" si="20" ref="G147:G210">D147-F147</f>
        <v>232975.93692687154</v>
      </c>
      <c r="H147" s="94">
        <f t="shared" si="15"/>
        <v>124491.18491893673</v>
      </c>
      <c r="I147" s="94">
        <f t="shared" si="16"/>
        <v>67024.06307312832</v>
      </c>
      <c r="J147" s="96">
        <f>(1-L$14)*E147+F147</f>
        <v>1051.3889317854462</v>
      </c>
    </row>
    <row r="148" spans="1:10" ht="15">
      <c r="A148" s="91">
        <f aca="true" t="shared" si="21" ref="A148:A211">A147+1</f>
        <v>130</v>
      </c>
      <c r="B148" s="92">
        <f aca="true" t="shared" si="22" ref="B148:B211">MOD(B147,12)+1</f>
        <v>10</v>
      </c>
      <c r="C148" s="93">
        <f aca="true" t="shared" si="23" ref="C148:C211">IF(B147=12,C147+1,C147)</f>
        <v>2029</v>
      </c>
      <c r="D148" s="94">
        <f t="shared" si="17"/>
        <v>232975.93692687154</v>
      </c>
      <c r="E148" s="87">
        <f t="shared" si="18"/>
        <v>834.830440654623</v>
      </c>
      <c r="F148" s="88">
        <f t="shared" si="19"/>
        <v>649.7838848652615</v>
      </c>
      <c r="G148" s="95">
        <f t="shared" si="20"/>
        <v>232326.15304200628</v>
      </c>
      <c r="H148" s="94">
        <f aca="true" t="shared" si="24" ref="H148:H211">H147+E148</f>
        <v>125326.01535959136</v>
      </c>
      <c r="I148" s="94">
        <f aca="true" t="shared" si="25" ref="I148:I211">I147+F148</f>
        <v>67673.84695799358</v>
      </c>
      <c r="J148" s="96">
        <f>(1-L$14)*E148+F148</f>
        <v>1052.589572481117</v>
      </c>
    </row>
    <row r="149" spans="1:10" ht="15">
      <c r="A149" s="91">
        <f t="shared" si="21"/>
        <v>131</v>
      </c>
      <c r="B149" s="92">
        <f t="shared" si="22"/>
        <v>11</v>
      </c>
      <c r="C149" s="93">
        <f t="shared" si="23"/>
        <v>2029</v>
      </c>
      <c r="D149" s="94">
        <f aca="true" t="shared" si="26" ref="D149:D212">G148</f>
        <v>232326.15304200628</v>
      </c>
      <c r="E149" s="87">
        <f t="shared" si="18"/>
        <v>832.5020484005225</v>
      </c>
      <c r="F149" s="88">
        <f t="shared" si="19"/>
        <v>652.1122771193619</v>
      </c>
      <c r="G149" s="95">
        <f t="shared" si="20"/>
        <v>231674.04076488691</v>
      </c>
      <c r="H149" s="94">
        <f t="shared" si="24"/>
        <v>126158.51740799188</v>
      </c>
      <c r="I149" s="94">
        <f t="shared" si="25"/>
        <v>68325.95923511294</v>
      </c>
      <c r="J149" s="96">
        <f>(1-L$14)*E149+F149</f>
        <v>1053.794515472614</v>
      </c>
    </row>
    <row r="150" spans="1:10" ht="15">
      <c r="A150" s="91">
        <f t="shared" si="21"/>
        <v>132</v>
      </c>
      <c r="B150" s="92">
        <f t="shared" si="22"/>
        <v>12</v>
      </c>
      <c r="C150" s="93">
        <f t="shared" si="23"/>
        <v>2029</v>
      </c>
      <c r="D150" s="94">
        <f t="shared" si="26"/>
        <v>231674.04076488691</v>
      </c>
      <c r="E150" s="87">
        <f t="shared" si="18"/>
        <v>830.1653127408448</v>
      </c>
      <c r="F150" s="88">
        <f t="shared" si="19"/>
        <v>654.4490127790397</v>
      </c>
      <c r="G150" s="95">
        <f t="shared" si="20"/>
        <v>231019.59175210787</v>
      </c>
      <c r="H150" s="94">
        <f t="shared" si="24"/>
        <v>126988.68272073273</v>
      </c>
      <c r="I150" s="94">
        <f t="shared" si="25"/>
        <v>68980.40824789197</v>
      </c>
      <c r="J150" s="96">
        <f>(1-L$14)*E150+F150</f>
        <v>1055.0037761764972</v>
      </c>
    </row>
    <row r="151" spans="1:10" ht="15">
      <c r="A151" s="91">
        <f t="shared" si="21"/>
        <v>133</v>
      </c>
      <c r="B151" s="92">
        <f t="shared" si="22"/>
        <v>1</v>
      </c>
      <c r="C151" s="93">
        <f t="shared" si="23"/>
        <v>2030</v>
      </c>
      <c r="D151" s="94">
        <f t="shared" si="26"/>
        <v>231019.59175210787</v>
      </c>
      <c r="E151" s="87">
        <f t="shared" si="18"/>
        <v>827.8202037783864</v>
      </c>
      <c r="F151" s="88">
        <f t="shared" si="19"/>
        <v>656.7941217414981</v>
      </c>
      <c r="G151" s="95">
        <f t="shared" si="20"/>
        <v>230362.79763036637</v>
      </c>
      <c r="H151" s="94">
        <f t="shared" si="24"/>
        <v>127816.50292451112</v>
      </c>
      <c r="I151" s="94">
        <f t="shared" si="25"/>
        <v>69637.20236963347</v>
      </c>
      <c r="J151" s="96">
        <f>(1-L$14)*E151+F151</f>
        <v>1056.2173700645694</v>
      </c>
    </row>
    <row r="152" spans="1:10" ht="15">
      <c r="A152" s="91">
        <f t="shared" si="21"/>
        <v>134</v>
      </c>
      <c r="B152" s="92">
        <f t="shared" si="22"/>
        <v>2</v>
      </c>
      <c r="C152" s="93">
        <f t="shared" si="23"/>
        <v>2030</v>
      </c>
      <c r="D152" s="94">
        <f t="shared" si="26"/>
        <v>230362.79763036637</v>
      </c>
      <c r="E152" s="87">
        <f t="shared" si="18"/>
        <v>825.4666915088128</v>
      </c>
      <c r="F152" s="88">
        <f t="shared" si="19"/>
        <v>659.1476340110717</v>
      </c>
      <c r="G152" s="95">
        <f t="shared" si="20"/>
        <v>229703.6499963553</v>
      </c>
      <c r="H152" s="94">
        <f t="shared" si="24"/>
        <v>128641.96961601994</v>
      </c>
      <c r="I152" s="94">
        <f t="shared" si="25"/>
        <v>70296.35000364453</v>
      </c>
      <c r="J152" s="96">
        <f>(1-L$14)*E152+F152</f>
        <v>1057.435312664074</v>
      </c>
    </row>
    <row r="153" spans="1:10" ht="15">
      <c r="A153" s="91">
        <f t="shared" si="21"/>
        <v>135</v>
      </c>
      <c r="B153" s="92">
        <f t="shared" si="22"/>
        <v>3</v>
      </c>
      <c r="C153" s="93">
        <f t="shared" si="23"/>
        <v>2030</v>
      </c>
      <c r="D153" s="94">
        <f t="shared" si="26"/>
        <v>229703.6499963553</v>
      </c>
      <c r="E153" s="87">
        <f t="shared" si="18"/>
        <v>823.104745820273</v>
      </c>
      <c r="F153" s="88">
        <f t="shared" si="19"/>
        <v>661.5095796996114</v>
      </c>
      <c r="G153" s="95">
        <f t="shared" si="20"/>
        <v>229042.1404166557</v>
      </c>
      <c r="H153" s="94">
        <f t="shared" si="24"/>
        <v>129465.0743618402</v>
      </c>
      <c r="I153" s="94">
        <f t="shared" si="25"/>
        <v>70957.85958334415</v>
      </c>
      <c r="J153" s="96">
        <f>(1-L$14)*E153+F153</f>
        <v>1058.6576195578932</v>
      </c>
    </row>
    <row r="154" spans="1:10" ht="15">
      <c r="A154" s="91">
        <f t="shared" si="21"/>
        <v>136</v>
      </c>
      <c r="B154" s="92">
        <f t="shared" si="22"/>
        <v>4</v>
      </c>
      <c r="C154" s="93">
        <f t="shared" si="23"/>
        <v>2030</v>
      </c>
      <c r="D154" s="94">
        <f t="shared" si="26"/>
        <v>229042.1404166557</v>
      </c>
      <c r="E154" s="87">
        <f t="shared" si="18"/>
        <v>820.7343364930161</v>
      </c>
      <c r="F154" s="88">
        <f t="shared" si="19"/>
        <v>663.8799890268683</v>
      </c>
      <c r="G154" s="95">
        <f t="shared" si="20"/>
        <v>228378.26042762882</v>
      </c>
      <c r="H154" s="94">
        <f t="shared" si="24"/>
        <v>130285.80869833322</v>
      </c>
      <c r="I154" s="94">
        <f t="shared" si="25"/>
        <v>71621.73957237102</v>
      </c>
      <c r="J154" s="96">
        <f>(1-L$14)*E154+F154</f>
        <v>1059.8843063847487</v>
      </c>
    </row>
    <row r="155" spans="1:10" ht="15">
      <c r="A155" s="91">
        <f t="shared" si="21"/>
        <v>137</v>
      </c>
      <c r="B155" s="92">
        <f t="shared" si="22"/>
        <v>5</v>
      </c>
      <c r="C155" s="93">
        <f t="shared" si="23"/>
        <v>2030</v>
      </c>
      <c r="D155" s="94">
        <f t="shared" si="26"/>
        <v>228378.26042762882</v>
      </c>
      <c r="E155" s="87">
        <f t="shared" si="18"/>
        <v>818.3554331990032</v>
      </c>
      <c r="F155" s="88">
        <f t="shared" si="19"/>
        <v>666.2588923208813</v>
      </c>
      <c r="G155" s="95">
        <f t="shared" si="20"/>
        <v>227712.00153530794</v>
      </c>
      <c r="H155" s="94">
        <f t="shared" si="24"/>
        <v>131104.16413153222</v>
      </c>
      <c r="I155" s="94">
        <f t="shared" si="25"/>
        <v>72287.9984646919</v>
      </c>
      <c r="J155" s="96">
        <f>(1-L$14)*E155+F155</f>
        <v>1061.1153888394003</v>
      </c>
    </row>
    <row r="156" spans="1:10" ht="15">
      <c r="A156" s="91">
        <f t="shared" si="21"/>
        <v>138</v>
      </c>
      <c r="B156" s="92">
        <f t="shared" si="22"/>
        <v>6</v>
      </c>
      <c r="C156" s="93">
        <f t="shared" si="23"/>
        <v>2030</v>
      </c>
      <c r="D156" s="94">
        <f t="shared" si="26"/>
        <v>227712.00153530794</v>
      </c>
      <c r="E156" s="87">
        <f t="shared" si="18"/>
        <v>815.9680055015201</v>
      </c>
      <c r="F156" s="88">
        <f t="shared" si="19"/>
        <v>668.6463200183643</v>
      </c>
      <c r="G156" s="95">
        <f t="shared" si="20"/>
        <v>227043.35521528957</v>
      </c>
      <c r="H156" s="94">
        <f t="shared" si="24"/>
        <v>131920.13213703374</v>
      </c>
      <c r="I156" s="94">
        <f t="shared" si="25"/>
        <v>72956.64478471027</v>
      </c>
      <c r="J156" s="96">
        <f>(1-L$14)*E156+F156</f>
        <v>1062.3508826728478</v>
      </c>
    </row>
    <row r="157" spans="1:10" ht="15">
      <c r="A157" s="91">
        <f t="shared" si="21"/>
        <v>139</v>
      </c>
      <c r="B157" s="92">
        <f t="shared" si="22"/>
        <v>7</v>
      </c>
      <c r="C157" s="93">
        <f t="shared" si="23"/>
        <v>2030</v>
      </c>
      <c r="D157" s="94">
        <f t="shared" si="26"/>
        <v>227043.35521528957</v>
      </c>
      <c r="E157" s="87">
        <f t="shared" si="18"/>
        <v>813.5720228547875</v>
      </c>
      <c r="F157" s="88">
        <f t="shared" si="19"/>
        <v>671.0423026650969</v>
      </c>
      <c r="G157" s="95">
        <f t="shared" si="20"/>
        <v>226372.31291262447</v>
      </c>
      <c r="H157" s="94">
        <f t="shared" si="24"/>
        <v>132733.70415988853</v>
      </c>
      <c r="I157" s="94">
        <f t="shared" si="25"/>
        <v>73627.68708737537</v>
      </c>
      <c r="J157" s="96">
        <f>(1-L$14)*E157+F157</f>
        <v>1063.590803692532</v>
      </c>
    </row>
    <row r="158" spans="1:10" ht="15">
      <c r="A158" s="91">
        <f t="shared" si="21"/>
        <v>140</v>
      </c>
      <c r="B158" s="92">
        <f t="shared" si="22"/>
        <v>8</v>
      </c>
      <c r="C158" s="93">
        <f t="shared" si="23"/>
        <v>2030</v>
      </c>
      <c r="D158" s="94">
        <f t="shared" si="26"/>
        <v>226372.31291262447</v>
      </c>
      <c r="E158" s="87">
        <f t="shared" si="18"/>
        <v>811.167454603571</v>
      </c>
      <c r="F158" s="88">
        <f t="shared" si="19"/>
        <v>673.4468709163135</v>
      </c>
      <c r="G158" s="95">
        <f t="shared" si="20"/>
        <v>225698.86604170816</v>
      </c>
      <c r="H158" s="94">
        <f t="shared" si="24"/>
        <v>133544.8716144921</v>
      </c>
      <c r="I158" s="94">
        <f t="shared" si="25"/>
        <v>74301.13395829168</v>
      </c>
      <c r="J158" s="96">
        <f>(1-L$14)*E158+F158</f>
        <v>1064.8351677625365</v>
      </c>
    </row>
    <row r="159" spans="1:10" ht="15">
      <c r="A159" s="91">
        <f t="shared" si="21"/>
        <v>141</v>
      </c>
      <c r="B159" s="92">
        <f t="shared" si="22"/>
        <v>9</v>
      </c>
      <c r="C159" s="93">
        <f t="shared" si="23"/>
        <v>2030</v>
      </c>
      <c r="D159" s="94">
        <f t="shared" si="26"/>
        <v>225698.86604170816</v>
      </c>
      <c r="E159" s="87">
        <f t="shared" si="18"/>
        <v>808.7542699827876</v>
      </c>
      <c r="F159" s="88">
        <f t="shared" si="19"/>
        <v>675.8600555370969</v>
      </c>
      <c r="G159" s="95">
        <f t="shared" si="20"/>
        <v>225023.00598617105</v>
      </c>
      <c r="H159" s="94">
        <f t="shared" si="24"/>
        <v>134353.62588447487</v>
      </c>
      <c r="I159" s="94">
        <f t="shared" si="25"/>
        <v>74976.99401382878</v>
      </c>
      <c r="J159" s="96">
        <f>(1-L$14)*E159+F159</f>
        <v>1066.083990803792</v>
      </c>
    </row>
    <row r="160" spans="1:10" ht="15">
      <c r="A160" s="91">
        <f t="shared" si="21"/>
        <v>142</v>
      </c>
      <c r="B160" s="92">
        <f t="shared" si="22"/>
        <v>10</v>
      </c>
      <c r="C160" s="93">
        <f t="shared" si="23"/>
        <v>2030</v>
      </c>
      <c r="D160" s="94">
        <f t="shared" si="26"/>
        <v>225023.00598617105</v>
      </c>
      <c r="E160" s="87">
        <f t="shared" si="18"/>
        <v>806.3324381171128</v>
      </c>
      <c r="F160" s="88">
        <f t="shared" si="19"/>
        <v>678.2818874027716</v>
      </c>
      <c r="G160" s="95">
        <f t="shared" si="20"/>
        <v>224344.7240987683</v>
      </c>
      <c r="H160" s="94">
        <f t="shared" si="24"/>
        <v>135159.958322592</v>
      </c>
      <c r="I160" s="94">
        <f t="shared" si="25"/>
        <v>75655.27590123155</v>
      </c>
      <c r="J160" s="96">
        <f>(1-L$14)*E160+F160</f>
        <v>1067.3372887942787</v>
      </c>
    </row>
    <row r="161" spans="1:10" ht="15">
      <c r="A161" s="91">
        <f t="shared" si="21"/>
        <v>143</v>
      </c>
      <c r="B161" s="92">
        <f t="shared" si="22"/>
        <v>11</v>
      </c>
      <c r="C161" s="93">
        <f t="shared" si="23"/>
        <v>2030</v>
      </c>
      <c r="D161" s="94">
        <f t="shared" si="26"/>
        <v>224344.7240987683</v>
      </c>
      <c r="E161" s="87">
        <f t="shared" si="18"/>
        <v>803.9019280205863</v>
      </c>
      <c r="F161" s="88">
        <f t="shared" si="19"/>
        <v>680.7123974992982</v>
      </c>
      <c r="G161" s="95">
        <f t="shared" si="20"/>
        <v>223664.011701269</v>
      </c>
      <c r="H161" s="94">
        <f t="shared" si="24"/>
        <v>135963.86025061258</v>
      </c>
      <c r="I161" s="94">
        <f t="shared" si="25"/>
        <v>76335.98829873085</v>
      </c>
      <c r="J161" s="96">
        <f>(1-L$14)*E161+F161</f>
        <v>1068.595077769231</v>
      </c>
    </row>
    <row r="162" spans="1:10" ht="15">
      <c r="A162" s="91">
        <f t="shared" si="21"/>
        <v>144</v>
      </c>
      <c r="B162" s="92">
        <f t="shared" si="22"/>
        <v>12</v>
      </c>
      <c r="C162" s="93">
        <f t="shared" si="23"/>
        <v>2030</v>
      </c>
      <c r="D162" s="94">
        <f t="shared" si="26"/>
        <v>223664.011701269</v>
      </c>
      <c r="E162" s="87">
        <f t="shared" si="18"/>
        <v>801.4627085962138</v>
      </c>
      <c r="F162" s="88">
        <f t="shared" si="19"/>
        <v>683.1516169236706</v>
      </c>
      <c r="G162" s="95">
        <f t="shared" si="20"/>
        <v>222980.86008434533</v>
      </c>
      <c r="H162" s="94">
        <f t="shared" si="24"/>
        <v>136765.3229592088</v>
      </c>
      <c r="I162" s="94">
        <f t="shared" si="25"/>
        <v>77019.13991565452</v>
      </c>
      <c r="J162" s="96">
        <f>(1-L$14)*E162+F162</f>
        <v>1069.8573738213438</v>
      </c>
    </row>
    <row r="163" spans="1:10" ht="15">
      <c r="A163" s="91">
        <f t="shared" si="21"/>
        <v>145</v>
      </c>
      <c r="B163" s="92">
        <f t="shared" si="22"/>
        <v>1</v>
      </c>
      <c r="C163" s="93">
        <f t="shared" si="23"/>
        <v>2031</v>
      </c>
      <c r="D163" s="94">
        <f t="shared" si="26"/>
        <v>222980.86008434533</v>
      </c>
      <c r="E163" s="87">
        <f t="shared" si="18"/>
        <v>799.0147486355708</v>
      </c>
      <c r="F163" s="88">
        <f t="shared" si="19"/>
        <v>685.5995768843137</v>
      </c>
      <c r="G163" s="95">
        <f t="shared" si="20"/>
        <v>222295.260507461</v>
      </c>
      <c r="H163" s="94">
        <f t="shared" si="24"/>
        <v>137564.33770784436</v>
      </c>
      <c r="I163" s="94">
        <f t="shared" si="25"/>
        <v>77704.73949253884</v>
      </c>
      <c r="J163" s="96">
        <f>(1-L$14)*E163+F163</f>
        <v>1071.1241931009768</v>
      </c>
    </row>
    <row r="164" spans="1:10" ht="15">
      <c r="A164" s="91">
        <f t="shared" si="21"/>
        <v>146</v>
      </c>
      <c r="B164" s="92">
        <f t="shared" si="22"/>
        <v>2</v>
      </c>
      <c r="C164" s="93">
        <f t="shared" si="23"/>
        <v>2031</v>
      </c>
      <c r="D164" s="94">
        <f t="shared" si="26"/>
        <v>222295.260507461</v>
      </c>
      <c r="E164" s="87">
        <f t="shared" si="18"/>
        <v>796.5580168184019</v>
      </c>
      <c r="F164" s="88">
        <f t="shared" si="19"/>
        <v>688.0563087014825</v>
      </c>
      <c r="G164" s="95">
        <f t="shared" si="20"/>
        <v>221607.20419875951</v>
      </c>
      <c r="H164" s="94">
        <f t="shared" si="24"/>
        <v>138360.89572466275</v>
      </c>
      <c r="I164" s="94">
        <f t="shared" si="25"/>
        <v>78392.79580124033</v>
      </c>
      <c r="J164" s="96">
        <f>(1-L$14)*E164+F164</f>
        <v>1072.3955518163616</v>
      </c>
    </row>
    <row r="165" spans="1:10" ht="15">
      <c r="A165" s="91">
        <f t="shared" si="21"/>
        <v>147</v>
      </c>
      <c r="B165" s="92">
        <f t="shared" si="22"/>
        <v>3</v>
      </c>
      <c r="C165" s="93">
        <f t="shared" si="23"/>
        <v>2031</v>
      </c>
      <c r="D165" s="94">
        <f t="shared" si="26"/>
        <v>221607.20419875951</v>
      </c>
      <c r="E165" s="87">
        <f t="shared" si="18"/>
        <v>794.0924817122215</v>
      </c>
      <c r="F165" s="88">
        <f t="shared" si="19"/>
        <v>690.521843807663</v>
      </c>
      <c r="G165" s="95">
        <f t="shared" si="20"/>
        <v>220916.68235495186</v>
      </c>
      <c r="H165" s="94">
        <f t="shared" si="24"/>
        <v>139154.98820637498</v>
      </c>
      <c r="I165" s="94">
        <f t="shared" si="25"/>
        <v>79083.317645048</v>
      </c>
      <c r="J165" s="96">
        <f>(1-L$14)*E165+F165</f>
        <v>1073.67146623381</v>
      </c>
    </row>
    <row r="166" spans="1:10" ht="15">
      <c r="A166" s="91">
        <f t="shared" si="21"/>
        <v>148</v>
      </c>
      <c r="B166" s="92">
        <f t="shared" si="22"/>
        <v>4</v>
      </c>
      <c r="C166" s="93">
        <f t="shared" si="23"/>
        <v>2031</v>
      </c>
      <c r="D166" s="94">
        <f t="shared" si="26"/>
        <v>220916.68235495186</v>
      </c>
      <c r="E166" s="87">
        <f t="shared" si="18"/>
        <v>791.6181117719108</v>
      </c>
      <c r="F166" s="88">
        <f t="shared" si="19"/>
        <v>692.9962137479737</v>
      </c>
      <c r="G166" s="95">
        <f t="shared" si="20"/>
        <v>220223.68614120389</v>
      </c>
      <c r="H166" s="94">
        <f t="shared" si="24"/>
        <v>139946.6063181469</v>
      </c>
      <c r="I166" s="94">
        <f t="shared" si="25"/>
        <v>79776.31385879597</v>
      </c>
      <c r="J166" s="96">
        <f>(1-L$14)*E166+F166</f>
        <v>1074.9519526779206</v>
      </c>
    </row>
    <row r="167" spans="1:10" ht="15">
      <c r="A167" s="91">
        <f t="shared" si="21"/>
        <v>149</v>
      </c>
      <c r="B167" s="92">
        <f t="shared" si="22"/>
        <v>5</v>
      </c>
      <c r="C167" s="93">
        <f t="shared" si="23"/>
        <v>2031</v>
      </c>
      <c r="D167" s="94">
        <f t="shared" si="26"/>
        <v>220223.68614120389</v>
      </c>
      <c r="E167" s="87">
        <f t="shared" si="18"/>
        <v>789.1348753393139</v>
      </c>
      <c r="F167" s="88">
        <f t="shared" si="19"/>
        <v>695.4794501805706</v>
      </c>
      <c r="G167" s="95">
        <f t="shared" si="20"/>
        <v>219528.2066910233</v>
      </c>
      <c r="H167" s="94">
        <f t="shared" si="24"/>
        <v>140735.7411934862</v>
      </c>
      <c r="I167" s="94">
        <f t="shared" si="25"/>
        <v>80471.79330897654</v>
      </c>
      <c r="J167" s="96">
        <f>(1-L$14)*E167+F167</f>
        <v>1076.2370275317894</v>
      </c>
    </row>
    <row r="168" spans="1:10" ht="15">
      <c r="A168" s="91">
        <f t="shared" si="21"/>
        <v>150</v>
      </c>
      <c r="B168" s="92">
        <f t="shared" si="22"/>
        <v>6</v>
      </c>
      <c r="C168" s="93">
        <f t="shared" si="23"/>
        <v>2031</v>
      </c>
      <c r="D168" s="94">
        <f t="shared" si="26"/>
        <v>219528.2066910233</v>
      </c>
      <c r="E168" s="87">
        <f t="shared" si="18"/>
        <v>786.6427406428335</v>
      </c>
      <c r="F168" s="88">
        <f t="shared" si="19"/>
        <v>697.971584877051</v>
      </c>
      <c r="G168" s="95">
        <f t="shared" si="20"/>
        <v>218830.23510614625</v>
      </c>
      <c r="H168" s="94">
        <f t="shared" si="24"/>
        <v>141522.38393412903</v>
      </c>
      <c r="I168" s="94">
        <f t="shared" si="25"/>
        <v>81169.7648938536</v>
      </c>
      <c r="J168" s="96">
        <f>(1-L$14)*E168+F168</f>
        <v>1077.526707237218</v>
      </c>
    </row>
    <row r="169" spans="1:10" ht="15">
      <c r="A169" s="91">
        <f t="shared" si="21"/>
        <v>151</v>
      </c>
      <c r="B169" s="92">
        <f t="shared" si="22"/>
        <v>7</v>
      </c>
      <c r="C169" s="93">
        <f t="shared" si="23"/>
        <v>2031</v>
      </c>
      <c r="D169" s="94">
        <f t="shared" si="26"/>
        <v>218830.23510614625</v>
      </c>
      <c r="E169" s="87">
        <f t="shared" si="18"/>
        <v>784.141675797024</v>
      </c>
      <c r="F169" s="88">
        <f t="shared" si="19"/>
        <v>700.4726497228604</v>
      </c>
      <c r="G169" s="95">
        <f t="shared" si="20"/>
        <v>218129.7624564234</v>
      </c>
      <c r="H169" s="94">
        <f t="shared" si="24"/>
        <v>142306.52560992606</v>
      </c>
      <c r="I169" s="94">
        <f t="shared" si="25"/>
        <v>81870.23754357646</v>
      </c>
      <c r="J169" s="96">
        <f>(1-L$14)*E169+F169</f>
        <v>1078.8210082949245</v>
      </c>
    </row>
    <row r="170" spans="1:10" ht="15">
      <c r="A170" s="91">
        <f t="shared" si="21"/>
        <v>152</v>
      </c>
      <c r="B170" s="92">
        <f t="shared" si="22"/>
        <v>8</v>
      </c>
      <c r="C170" s="93">
        <f t="shared" si="23"/>
        <v>2031</v>
      </c>
      <c r="D170" s="94">
        <f t="shared" si="26"/>
        <v>218129.7624564234</v>
      </c>
      <c r="E170" s="87">
        <f t="shared" si="18"/>
        <v>781.6316488021838</v>
      </c>
      <c r="F170" s="88">
        <f t="shared" si="19"/>
        <v>702.9826767177007</v>
      </c>
      <c r="G170" s="95">
        <f t="shared" si="20"/>
        <v>217426.77977970568</v>
      </c>
      <c r="H170" s="94">
        <f t="shared" si="24"/>
        <v>143088.15725872823</v>
      </c>
      <c r="I170" s="94">
        <f t="shared" si="25"/>
        <v>82573.22022029416</v>
      </c>
      <c r="J170" s="96">
        <f>(1-L$14)*E170+F170</f>
        <v>1080.1199472647545</v>
      </c>
    </row>
    <row r="171" spans="1:10" ht="15">
      <c r="A171" s="91">
        <f t="shared" si="21"/>
        <v>153</v>
      </c>
      <c r="B171" s="92">
        <f t="shared" si="22"/>
        <v>9</v>
      </c>
      <c r="C171" s="93">
        <f t="shared" si="23"/>
        <v>2031</v>
      </c>
      <c r="D171" s="94">
        <f t="shared" si="26"/>
        <v>217426.77977970568</v>
      </c>
      <c r="E171" s="87">
        <f t="shared" si="18"/>
        <v>779.1126275439452</v>
      </c>
      <c r="F171" s="88">
        <f t="shared" si="19"/>
        <v>705.5016979759392</v>
      </c>
      <c r="G171" s="95">
        <f t="shared" si="20"/>
        <v>216721.27808172975</v>
      </c>
      <c r="H171" s="94">
        <f t="shared" si="24"/>
        <v>143867.26988627217</v>
      </c>
      <c r="I171" s="94">
        <f t="shared" si="25"/>
        <v>83278.7219182701</v>
      </c>
      <c r="J171" s="96">
        <f>(1-L$14)*E171+F171</f>
        <v>1081.4235407658928</v>
      </c>
    </row>
    <row r="172" spans="1:10" ht="15">
      <c r="A172" s="91">
        <f t="shared" si="21"/>
        <v>154</v>
      </c>
      <c r="B172" s="92">
        <f t="shared" si="22"/>
        <v>10</v>
      </c>
      <c r="C172" s="93">
        <f t="shared" si="23"/>
        <v>2031</v>
      </c>
      <c r="D172" s="94">
        <f t="shared" si="26"/>
        <v>216721.27808172975</v>
      </c>
      <c r="E172" s="87">
        <f t="shared" si="18"/>
        <v>776.5845797928649</v>
      </c>
      <c r="F172" s="88">
        <f t="shared" si="19"/>
        <v>708.0297457270195</v>
      </c>
      <c r="G172" s="95">
        <f t="shared" si="20"/>
        <v>216013.24833600273</v>
      </c>
      <c r="H172" s="94">
        <f t="shared" si="24"/>
        <v>144643.85446606504</v>
      </c>
      <c r="I172" s="94">
        <f t="shared" si="25"/>
        <v>83986.75166399711</v>
      </c>
      <c r="J172" s="96">
        <f>(1-L$14)*E172+F172</f>
        <v>1082.731805477077</v>
      </c>
    </row>
    <row r="173" spans="1:10" ht="15">
      <c r="A173" s="91">
        <f t="shared" si="21"/>
        <v>155</v>
      </c>
      <c r="B173" s="92">
        <f t="shared" si="22"/>
        <v>11</v>
      </c>
      <c r="C173" s="93">
        <f t="shared" si="23"/>
        <v>2031</v>
      </c>
      <c r="D173" s="94">
        <f t="shared" si="26"/>
        <v>216013.24833600273</v>
      </c>
      <c r="E173" s="87">
        <f t="shared" si="18"/>
        <v>774.0474732040097</v>
      </c>
      <c r="F173" s="88">
        <f t="shared" si="19"/>
        <v>710.5668523158747</v>
      </c>
      <c r="G173" s="95">
        <f t="shared" si="20"/>
        <v>215302.68148368684</v>
      </c>
      <c r="H173" s="94">
        <f t="shared" si="24"/>
        <v>145417.90193926904</v>
      </c>
      <c r="I173" s="94">
        <f t="shared" si="25"/>
        <v>84697.31851631298</v>
      </c>
      <c r="J173" s="96">
        <f>(1-L$14)*E173+F173</f>
        <v>1084.0447581368094</v>
      </c>
    </row>
    <row r="174" spans="1:10" ht="15">
      <c r="A174" s="91">
        <f t="shared" si="21"/>
        <v>156</v>
      </c>
      <c r="B174" s="92">
        <f t="shared" si="22"/>
        <v>12</v>
      </c>
      <c r="C174" s="93">
        <f t="shared" si="23"/>
        <v>2031</v>
      </c>
      <c r="D174" s="94">
        <f t="shared" si="26"/>
        <v>215302.68148368684</v>
      </c>
      <c r="E174" s="87">
        <f t="shared" si="18"/>
        <v>771.5012753165444</v>
      </c>
      <c r="F174" s="88">
        <f t="shared" si="19"/>
        <v>713.1130502033401</v>
      </c>
      <c r="G174" s="95">
        <f t="shared" si="20"/>
        <v>214589.5684334835</v>
      </c>
      <c r="H174" s="94">
        <f t="shared" si="24"/>
        <v>146189.4032145856</v>
      </c>
      <c r="I174" s="94">
        <f t="shared" si="25"/>
        <v>85410.43156651632</v>
      </c>
      <c r="J174" s="96">
        <f>(1-L$14)*E174+F174</f>
        <v>1085.3624155435728</v>
      </c>
    </row>
    <row r="175" spans="1:10" ht="15">
      <c r="A175" s="91">
        <f t="shared" si="21"/>
        <v>157</v>
      </c>
      <c r="B175" s="92">
        <f t="shared" si="22"/>
        <v>1</v>
      </c>
      <c r="C175" s="93">
        <f t="shared" si="23"/>
        <v>2032</v>
      </c>
      <c r="D175" s="94">
        <f t="shared" si="26"/>
        <v>214589.5684334835</v>
      </c>
      <c r="E175" s="87">
        <f t="shared" si="18"/>
        <v>768.9459535533159</v>
      </c>
      <c r="F175" s="88">
        <f t="shared" si="19"/>
        <v>715.6683719665685</v>
      </c>
      <c r="G175" s="95">
        <f t="shared" si="20"/>
        <v>213873.90006151694</v>
      </c>
      <c r="H175" s="94">
        <f t="shared" si="24"/>
        <v>146958.3491681389</v>
      </c>
      <c r="I175" s="94">
        <f t="shared" si="25"/>
        <v>86126.09993848289</v>
      </c>
      <c r="J175" s="96">
        <f>(1-L$14)*E175+F175</f>
        <v>1086.6847945560435</v>
      </c>
    </row>
    <row r="176" spans="1:10" ht="15">
      <c r="A176" s="91">
        <f t="shared" si="21"/>
        <v>158</v>
      </c>
      <c r="B176" s="92">
        <f t="shared" si="22"/>
        <v>2</v>
      </c>
      <c r="C176" s="93">
        <f t="shared" si="23"/>
        <v>2032</v>
      </c>
      <c r="D176" s="94">
        <f t="shared" si="26"/>
        <v>213873.90006151694</v>
      </c>
      <c r="E176" s="87">
        <f t="shared" si="18"/>
        <v>766.3814752204356</v>
      </c>
      <c r="F176" s="88">
        <f t="shared" si="19"/>
        <v>718.2328502994488</v>
      </c>
      <c r="G176" s="95">
        <f t="shared" si="20"/>
        <v>213155.6672112175</v>
      </c>
      <c r="H176" s="94">
        <f t="shared" si="24"/>
        <v>147724.73064335933</v>
      </c>
      <c r="I176" s="94">
        <f t="shared" si="25"/>
        <v>86844.33278878234</v>
      </c>
      <c r="J176" s="96">
        <f>(1-L$14)*E176+F176</f>
        <v>1088.011912093309</v>
      </c>
    </row>
    <row r="177" spans="1:10" ht="15">
      <c r="A177" s="91">
        <f t="shared" si="21"/>
        <v>159</v>
      </c>
      <c r="B177" s="92">
        <f t="shared" si="22"/>
        <v>3</v>
      </c>
      <c r="C177" s="93">
        <f t="shared" si="23"/>
        <v>2032</v>
      </c>
      <c r="D177" s="94">
        <f t="shared" si="26"/>
        <v>213155.6672112175</v>
      </c>
      <c r="E177" s="87">
        <f t="shared" si="18"/>
        <v>763.8078075068626</v>
      </c>
      <c r="F177" s="88">
        <f t="shared" si="19"/>
        <v>720.8065180130219</v>
      </c>
      <c r="G177" s="95">
        <f t="shared" si="20"/>
        <v>212434.86069320445</v>
      </c>
      <c r="H177" s="94">
        <f t="shared" si="24"/>
        <v>148488.5384508662</v>
      </c>
      <c r="I177" s="94">
        <f t="shared" si="25"/>
        <v>87565.13930679536</v>
      </c>
      <c r="J177" s="96">
        <f>(1-L$14)*E177+F177</f>
        <v>1089.3437851350832</v>
      </c>
    </row>
    <row r="178" spans="1:10" ht="15">
      <c r="A178" s="91">
        <f t="shared" si="21"/>
        <v>160</v>
      </c>
      <c r="B178" s="92">
        <f t="shared" si="22"/>
        <v>4</v>
      </c>
      <c r="C178" s="93">
        <f t="shared" si="23"/>
        <v>2032</v>
      </c>
      <c r="D178" s="94">
        <f t="shared" si="26"/>
        <v>212434.86069320445</v>
      </c>
      <c r="E178" s="87">
        <f t="shared" si="18"/>
        <v>761.2249174839826</v>
      </c>
      <c r="F178" s="88">
        <f t="shared" si="19"/>
        <v>723.3894080359019</v>
      </c>
      <c r="G178" s="95">
        <f t="shared" si="20"/>
        <v>211711.47128516855</v>
      </c>
      <c r="H178" s="94">
        <f t="shared" si="24"/>
        <v>149249.7633683502</v>
      </c>
      <c r="I178" s="94">
        <f t="shared" si="25"/>
        <v>88288.52871483126</v>
      </c>
      <c r="J178" s="96">
        <f>(1-L$14)*E178+F178</f>
        <v>1090.6804307219236</v>
      </c>
    </row>
    <row r="179" spans="1:10" ht="15">
      <c r="A179" s="91">
        <f t="shared" si="21"/>
        <v>161</v>
      </c>
      <c r="B179" s="92">
        <f t="shared" si="22"/>
        <v>5</v>
      </c>
      <c r="C179" s="93">
        <f t="shared" si="23"/>
        <v>2032</v>
      </c>
      <c r="D179" s="94">
        <f t="shared" si="26"/>
        <v>211711.47128516855</v>
      </c>
      <c r="E179" s="87">
        <f t="shared" si="18"/>
        <v>758.6327721051872</v>
      </c>
      <c r="F179" s="88">
        <f t="shared" si="19"/>
        <v>725.9815534146973</v>
      </c>
      <c r="G179" s="95">
        <f t="shared" si="20"/>
        <v>210985.48973175386</v>
      </c>
      <c r="H179" s="94">
        <f t="shared" si="24"/>
        <v>150008.39614045538</v>
      </c>
      <c r="I179" s="94">
        <f t="shared" si="25"/>
        <v>89014.51026824595</v>
      </c>
      <c r="J179" s="96">
        <f>(1-L$14)*E179+F179</f>
        <v>1092.02186595545</v>
      </c>
    </row>
    <row r="180" spans="1:10" ht="15">
      <c r="A180" s="91">
        <f t="shared" si="21"/>
        <v>162</v>
      </c>
      <c r="B180" s="92">
        <f t="shared" si="22"/>
        <v>6</v>
      </c>
      <c r="C180" s="93">
        <f t="shared" si="23"/>
        <v>2032</v>
      </c>
      <c r="D180" s="94">
        <f t="shared" si="26"/>
        <v>210985.48973175386</v>
      </c>
      <c r="E180" s="87">
        <f t="shared" si="18"/>
        <v>756.0313382054513</v>
      </c>
      <c r="F180" s="88">
        <f t="shared" si="19"/>
        <v>728.5829873144331</v>
      </c>
      <c r="G180" s="95">
        <f t="shared" si="20"/>
        <v>210256.90674443942</v>
      </c>
      <c r="H180" s="94">
        <f t="shared" si="24"/>
        <v>150764.42747866083</v>
      </c>
      <c r="I180" s="94">
        <f t="shared" si="25"/>
        <v>89743.0932555604</v>
      </c>
      <c r="J180" s="96">
        <f>(1-L$14)*E180+F180</f>
        <v>1093.3681079985633</v>
      </c>
    </row>
    <row r="181" spans="1:10" ht="15">
      <c r="A181" s="91">
        <f t="shared" si="21"/>
        <v>163</v>
      </c>
      <c r="B181" s="92">
        <f t="shared" si="22"/>
        <v>7</v>
      </c>
      <c r="C181" s="93">
        <f t="shared" si="23"/>
        <v>2032</v>
      </c>
      <c r="D181" s="94">
        <f t="shared" si="26"/>
        <v>210256.90674443942</v>
      </c>
      <c r="E181" s="87">
        <f t="shared" si="18"/>
        <v>753.4205825009079</v>
      </c>
      <c r="F181" s="88">
        <f t="shared" si="19"/>
        <v>731.1937430189765</v>
      </c>
      <c r="G181" s="95">
        <f t="shared" si="20"/>
        <v>209525.71300142043</v>
      </c>
      <c r="H181" s="94">
        <f t="shared" si="24"/>
        <v>151517.84806116173</v>
      </c>
      <c r="I181" s="94">
        <f t="shared" si="25"/>
        <v>90474.28699857937</v>
      </c>
      <c r="J181" s="96">
        <f>(1-L$14)*E181+F181</f>
        <v>1094.7191740756646</v>
      </c>
    </row>
    <row r="182" spans="1:10" ht="15">
      <c r="A182" s="91">
        <f t="shared" si="21"/>
        <v>164</v>
      </c>
      <c r="B182" s="92">
        <f t="shared" si="22"/>
        <v>8</v>
      </c>
      <c r="C182" s="93">
        <f t="shared" si="23"/>
        <v>2032</v>
      </c>
      <c r="D182" s="94">
        <f t="shared" si="26"/>
        <v>209525.71300142043</v>
      </c>
      <c r="E182" s="87">
        <f t="shared" si="18"/>
        <v>750.8004715884231</v>
      </c>
      <c r="F182" s="88">
        <f t="shared" si="19"/>
        <v>733.8138539314614</v>
      </c>
      <c r="G182" s="95">
        <f t="shared" si="20"/>
        <v>208791.89914748896</v>
      </c>
      <c r="H182" s="94">
        <f t="shared" si="24"/>
        <v>152268.64853275014</v>
      </c>
      <c r="I182" s="94">
        <f t="shared" si="25"/>
        <v>91208.10085251083</v>
      </c>
      <c r="J182" s="96">
        <f>(1-L$14)*E182+F182</f>
        <v>1096.0750814728756</v>
      </c>
    </row>
    <row r="183" spans="1:10" ht="15">
      <c r="A183" s="91">
        <f t="shared" si="21"/>
        <v>165</v>
      </c>
      <c r="B183" s="92">
        <f t="shared" si="22"/>
        <v>9</v>
      </c>
      <c r="C183" s="93">
        <f t="shared" si="23"/>
        <v>2032</v>
      </c>
      <c r="D183" s="94">
        <f t="shared" si="26"/>
        <v>208791.89914748896</v>
      </c>
      <c r="E183" s="87">
        <f t="shared" si="18"/>
        <v>748.1709719451687</v>
      </c>
      <c r="F183" s="88">
        <f t="shared" si="19"/>
        <v>736.4433535747157</v>
      </c>
      <c r="G183" s="95">
        <f t="shared" si="20"/>
        <v>208055.45579391424</v>
      </c>
      <c r="H183" s="94">
        <f t="shared" si="24"/>
        <v>153016.8195046953</v>
      </c>
      <c r="I183" s="94">
        <f t="shared" si="25"/>
        <v>91944.54420608556</v>
      </c>
      <c r="J183" s="96">
        <f>(1-L$14)*E183+F183</f>
        <v>1097.4358475382596</v>
      </c>
    </row>
    <row r="184" spans="1:10" ht="15">
      <c r="A184" s="91">
        <f t="shared" si="21"/>
        <v>166</v>
      </c>
      <c r="B184" s="92">
        <f t="shared" si="22"/>
        <v>10</v>
      </c>
      <c r="C184" s="93">
        <f t="shared" si="23"/>
        <v>2032</v>
      </c>
      <c r="D184" s="94">
        <f t="shared" si="26"/>
        <v>208055.45579391424</v>
      </c>
      <c r="E184" s="87">
        <f t="shared" si="18"/>
        <v>745.5320499281926</v>
      </c>
      <c r="F184" s="88">
        <f t="shared" si="19"/>
        <v>739.0822755916919</v>
      </c>
      <c r="G184" s="95">
        <f t="shared" si="20"/>
        <v>207316.37351832254</v>
      </c>
      <c r="H184" s="94">
        <f t="shared" si="24"/>
        <v>153762.35155462348</v>
      </c>
      <c r="I184" s="94">
        <f t="shared" si="25"/>
        <v>92683.62648167725</v>
      </c>
      <c r="J184" s="96">
        <f>(1-L$14)*E184+F184</f>
        <v>1098.8014896820448</v>
      </c>
    </row>
    <row r="185" spans="1:10" ht="15">
      <c r="A185" s="91">
        <f t="shared" si="21"/>
        <v>167</v>
      </c>
      <c r="B185" s="92">
        <f t="shared" si="22"/>
        <v>11</v>
      </c>
      <c r="C185" s="93">
        <f t="shared" si="23"/>
        <v>2032</v>
      </c>
      <c r="D185" s="94">
        <f t="shared" si="26"/>
        <v>207316.37351832254</v>
      </c>
      <c r="E185" s="87">
        <f t="shared" si="18"/>
        <v>742.883671773989</v>
      </c>
      <c r="F185" s="88">
        <f t="shared" si="19"/>
        <v>741.7306537458954</v>
      </c>
      <c r="G185" s="95">
        <f t="shared" si="20"/>
        <v>206574.64286457663</v>
      </c>
      <c r="H185" s="94">
        <f t="shared" si="24"/>
        <v>154505.23522639746</v>
      </c>
      <c r="I185" s="94">
        <f t="shared" si="25"/>
        <v>93425.35713542314</v>
      </c>
      <c r="J185" s="96">
        <f>(1-L$14)*E185+F185</f>
        <v>1100.172025376845</v>
      </c>
    </row>
    <row r="186" spans="1:10" ht="15">
      <c r="A186" s="91">
        <f t="shared" si="21"/>
        <v>168</v>
      </c>
      <c r="B186" s="92">
        <f t="shared" si="22"/>
        <v>12</v>
      </c>
      <c r="C186" s="93">
        <f t="shared" si="23"/>
        <v>2032</v>
      </c>
      <c r="D186" s="94">
        <f t="shared" si="26"/>
        <v>206574.64286457663</v>
      </c>
      <c r="E186" s="87">
        <f t="shared" si="18"/>
        <v>740.2258035980662</v>
      </c>
      <c r="F186" s="88">
        <f t="shared" si="19"/>
        <v>744.3885219218182</v>
      </c>
      <c r="G186" s="95">
        <f t="shared" si="20"/>
        <v>205830.2543426548</v>
      </c>
      <c r="H186" s="94">
        <f t="shared" si="24"/>
        <v>155245.46102999552</v>
      </c>
      <c r="I186" s="94">
        <f t="shared" si="25"/>
        <v>94169.74565734496</v>
      </c>
      <c r="J186" s="96">
        <f>(1-L$14)*E186+F186</f>
        <v>1101.5474721578853</v>
      </c>
    </row>
    <row r="187" spans="1:10" ht="15">
      <c r="A187" s="91">
        <f t="shared" si="21"/>
        <v>169</v>
      </c>
      <c r="B187" s="92">
        <f t="shared" si="22"/>
        <v>1</v>
      </c>
      <c r="C187" s="93">
        <f t="shared" si="23"/>
        <v>2033</v>
      </c>
      <c r="D187" s="94">
        <f t="shared" si="26"/>
        <v>205830.2543426548</v>
      </c>
      <c r="E187" s="87">
        <f t="shared" si="18"/>
        <v>737.558411394513</v>
      </c>
      <c r="F187" s="88">
        <f t="shared" si="19"/>
        <v>747.0559141253715</v>
      </c>
      <c r="G187" s="95">
        <f t="shared" si="20"/>
        <v>205083.19842852943</v>
      </c>
      <c r="H187" s="94">
        <f t="shared" si="24"/>
        <v>155983.01944139003</v>
      </c>
      <c r="I187" s="94">
        <f t="shared" si="25"/>
        <v>94916.80157147034</v>
      </c>
      <c r="J187" s="96">
        <f>(1-L$14)*E187+F187</f>
        <v>1102.927847623224</v>
      </c>
    </row>
    <row r="188" spans="1:10" ht="15">
      <c r="A188" s="91">
        <f t="shared" si="21"/>
        <v>170</v>
      </c>
      <c r="B188" s="92">
        <f t="shared" si="22"/>
        <v>2</v>
      </c>
      <c r="C188" s="93">
        <f t="shared" si="23"/>
        <v>2033</v>
      </c>
      <c r="D188" s="94">
        <f t="shared" si="26"/>
        <v>205083.19842852943</v>
      </c>
      <c r="E188" s="87">
        <f t="shared" si="18"/>
        <v>734.8814610355638</v>
      </c>
      <c r="F188" s="88">
        <f t="shared" si="19"/>
        <v>749.7328644843207</v>
      </c>
      <c r="G188" s="95">
        <f t="shared" si="20"/>
        <v>204333.46556404512</v>
      </c>
      <c r="H188" s="94">
        <f t="shared" si="24"/>
        <v>156717.9009024256</v>
      </c>
      <c r="I188" s="94">
        <f t="shared" si="25"/>
        <v>95666.53443595466</v>
      </c>
      <c r="J188" s="96">
        <f>(1-L$14)*E188+F188</f>
        <v>1104.3131694339802</v>
      </c>
    </row>
    <row r="189" spans="1:10" ht="15">
      <c r="A189" s="91">
        <f t="shared" si="21"/>
        <v>171</v>
      </c>
      <c r="B189" s="92">
        <f t="shared" si="22"/>
        <v>3</v>
      </c>
      <c r="C189" s="93">
        <f t="shared" si="23"/>
        <v>2033</v>
      </c>
      <c r="D189" s="94">
        <f t="shared" si="26"/>
        <v>204333.46556404512</v>
      </c>
      <c r="E189" s="87">
        <f t="shared" si="18"/>
        <v>732.1949182711616</v>
      </c>
      <c r="F189" s="88">
        <f t="shared" si="19"/>
        <v>752.4194072487229</v>
      </c>
      <c r="G189" s="95">
        <f t="shared" si="20"/>
        <v>203581.0461567964</v>
      </c>
      <c r="H189" s="94">
        <f t="shared" si="24"/>
        <v>157450.09582069676</v>
      </c>
      <c r="I189" s="94">
        <f t="shared" si="25"/>
        <v>96418.95384320339</v>
      </c>
      <c r="J189" s="96">
        <f>(1-L$14)*E189+F189</f>
        <v>1105.7034553145584</v>
      </c>
    </row>
    <row r="190" spans="1:10" ht="15">
      <c r="A190" s="91">
        <f t="shared" si="21"/>
        <v>172</v>
      </c>
      <c r="B190" s="92">
        <f t="shared" si="22"/>
        <v>4</v>
      </c>
      <c r="C190" s="93">
        <f t="shared" si="23"/>
        <v>2033</v>
      </c>
      <c r="D190" s="94">
        <f t="shared" si="26"/>
        <v>203581.0461567964</v>
      </c>
      <c r="E190" s="87">
        <f t="shared" si="18"/>
        <v>729.4987487285204</v>
      </c>
      <c r="F190" s="88">
        <f t="shared" si="19"/>
        <v>755.1155767913641</v>
      </c>
      <c r="G190" s="95">
        <f t="shared" si="20"/>
        <v>202825.93058000502</v>
      </c>
      <c r="H190" s="94">
        <f t="shared" si="24"/>
        <v>158179.59456942527</v>
      </c>
      <c r="I190" s="94">
        <f t="shared" si="25"/>
        <v>97174.06941999475</v>
      </c>
      <c r="J190" s="96">
        <f>(1-L$14)*E190+F190</f>
        <v>1107.0987230528751</v>
      </c>
    </row>
    <row r="191" spans="1:10" ht="15">
      <c r="A191" s="91">
        <f t="shared" si="21"/>
        <v>173</v>
      </c>
      <c r="B191" s="92">
        <f t="shared" si="22"/>
        <v>5</v>
      </c>
      <c r="C191" s="93">
        <f t="shared" si="23"/>
        <v>2033</v>
      </c>
      <c r="D191" s="94">
        <f t="shared" si="26"/>
        <v>202825.93058000502</v>
      </c>
      <c r="E191" s="87">
        <f t="shared" si="18"/>
        <v>726.7929179116845</v>
      </c>
      <c r="F191" s="88">
        <f t="shared" si="19"/>
        <v>757.8214076081999</v>
      </c>
      <c r="G191" s="95">
        <f t="shared" si="20"/>
        <v>202068.10917239683</v>
      </c>
      <c r="H191" s="94">
        <f t="shared" si="24"/>
        <v>158906.38748733696</v>
      </c>
      <c r="I191" s="94">
        <f t="shared" si="25"/>
        <v>97931.89082760294</v>
      </c>
      <c r="J191" s="96">
        <f>(1-L$14)*E191+F191</f>
        <v>1108.4989905005878</v>
      </c>
    </row>
    <row r="192" spans="1:10" ht="15">
      <c r="A192" s="91">
        <f t="shared" si="21"/>
        <v>174</v>
      </c>
      <c r="B192" s="92">
        <f t="shared" si="22"/>
        <v>6</v>
      </c>
      <c r="C192" s="93">
        <f t="shared" si="23"/>
        <v>2033</v>
      </c>
      <c r="D192" s="94">
        <f t="shared" si="26"/>
        <v>202068.10917239683</v>
      </c>
      <c r="E192" s="87">
        <f t="shared" si="18"/>
        <v>724.0773912010886</v>
      </c>
      <c r="F192" s="88">
        <f t="shared" si="19"/>
        <v>760.5369343187958</v>
      </c>
      <c r="G192" s="95">
        <f t="shared" si="20"/>
        <v>201307.57223807802</v>
      </c>
      <c r="H192" s="94">
        <f t="shared" si="24"/>
        <v>159630.46487853804</v>
      </c>
      <c r="I192" s="94">
        <f t="shared" si="25"/>
        <v>98692.42776192173</v>
      </c>
      <c r="J192" s="96">
        <f>(1-L$14)*E192+F192</f>
        <v>1109.9042755733212</v>
      </c>
    </row>
    <row r="193" spans="1:10" ht="15">
      <c r="A193" s="91">
        <f t="shared" si="21"/>
        <v>175</v>
      </c>
      <c r="B193" s="92">
        <f t="shared" si="22"/>
        <v>7</v>
      </c>
      <c r="C193" s="93">
        <f t="shared" si="23"/>
        <v>2033</v>
      </c>
      <c r="D193" s="94">
        <f t="shared" si="26"/>
        <v>201307.57223807802</v>
      </c>
      <c r="E193" s="87">
        <f t="shared" si="18"/>
        <v>721.3521338531128</v>
      </c>
      <c r="F193" s="88">
        <f t="shared" si="19"/>
        <v>763.2621916667716</v>
      </c>
      <c r="G193" s="95">
        <f t="shared" si="20"/>
        <v>200544.31004641124</v>
      </c>
      <c r="H193" s="94">
        <f t="shared" si="24"/>
        <v>160351.81701239114</v>
      </c>
      <c r="I193" s="94">
        <f t="shared" si="25"/>
        <v>99455.6899535885</v>
      </c>
      <c r="J193" s="96">
        <f>(1-L$14)*E193+F193</f>
        <v>1111.3145962508986</v>
      </c>
    </row>
    <row r="194" spans="1:10" ht="15">
      <c r="A194" s="91">
        <f t="shared" si="21"/>
        <v>176</v>
      </c>
      <c r="B194" s="92">
        <f t="shared" si="22"/>
        <v>8</v>
      </c>
      <c r="C194" s="93">
        <f t="shared" si="23"/>
        <v>2033</v>
      </c>
      <c r="D194" s="94">
        <f t="shared" si="26"/>
        <v>200544.31004641124</v>
      </c>
      <c r="E194" s="87">
        <f t="shared" si="18"/>
        <v>718.6171109996402</v>
      </c>
      <c r="F194" s="88">
        <f t="shared" si="19"/>
        <v>765.9972145202443</v>
      </c>
      <c r="G194" s="95">
        <f t="shared" si="20"/>
        <v>199778.312831891</v>
      </c>
      <c r="H194" s="94">
        <f t="shared" si="24"/>
        <v>161070.4341233908</v>
      </c>
      <c r="I194" s="94">
        <f t="shared" si="25"/>
        <v>100221.68716810875</v>
      </c>
      <c r="J194" s="96">
        <f>(1-L$14)*E194+F194</f>
        <v>1112.7299705775706</v>
      </c>
    </row>
    <row r="195" spans="1:10" ht="15">
      <c r="A195" s="91">
        <f t="shared" si="21"/>
        <v>177</v>
      </c>
      <c r="B195" s="92">
        <f t="shared" si="22"/>
        <v>9</v>
      </c>
      <c r="C195" s="93">
        <f t="shared" si="23"/>
        <v>2033</v>
      </c>
      <c r="D195" s="94">
        <f t="shared" si="26"/>
        <v>199778.312831891</v>
      </c>
      <c r="E195" s="87">
        <f t="shared" si="18"/>
        <v>715.8722876476094</v>
      </c>
      <c r="F195" s="88">
        <f t="shared" si="19"/>
        <v>768.7420378722751</v>
      </c>
      <c r="G195" s="95">
        <f t="shared" si="20"/>
        <v>199009.5707940187</v>
      </c>
      <c r="H195" s="94">
        <f t="shared" si="24"/>
        <v>161786.3064110384</v>
      </c>
      <c r="I195" s="94">
        <f t="shared" si="25"/>
        <v>100990.42920598103</v>
      </c>
      <c r="J195" s="96">
        <f>(1-L$14)*E195+F195</f>
        <v>1114.1504166622467</v>
      </c>
    </row>
    <row r="196" spans="1:10" ht="15">
      <c r="A196" s="91">
        <f t="shared" si="21"/>
        <v>178</v>
      </c>
      <c r="B196" s="92">
        <f t="shared" si="22"/>
        <v>10</v>
      </c>
      <c r="C196" s="93">
        <f t="shared" si="23"/>
        <v>2033</v>
      </c>
      <c r="D196" s="94">
        <f t="shared" si="26"/>
        <v>199009.5707940187</v>
      </c>
      <c r="E196" s="87">
        <f t="shared" si="18"/>
        <v>713.117628678567</v>
      </c>
      <c r="F196" s="88">
        <f t="shared" si="19"/>
        <v>771.4966968413174</v>
      </c>
      <c r="G196" s="95">
        <f t="shared" si="20"/>
        <v>198238.0740971774</v>
      </c>
      <c r="H196" s="94">
        <f t="shared" si="24"/>
        <v>162499.42403971695</v>
      </c>
      <c r="I196" s="94">
        <f t="shared" si="25"/>
        <v>101761.92590282235</v>
      </c>
      <c r="J196" s="96">
        <f>(1-L$14)*E196+F196</f>
        <v>1115.575952678726</v>
      </c>
    </row>
    <row r="197" spans="1:10" ht="15">
      <c r="A197" s="91">
        <f t="shared" si="21"/>
        <v>179</v>
      </c>
      <c r="B197" s="92">
        <f t="shared" si="22"/>
        <v>11</v>
      </c>
      <c r="C197" s="93">
        <f t="shared" si="23"/>
        <v>2033</v>
      </c>
      <c r="D197" s="94">
        <f t="shared" si="26"/>
        <v>198238.0740971774</v>
      </c>
      <c r="E197" s="87">
        <f t="shared" si="18"/>
        <v>710.3530988482189</v>
      </c>
      <c r="F197" s="88">
        <f t="shared" si="19"/>
        <v>774.2612266716656</v>
      </c>
      <c r="G197" s="95">
        <f t="shared" si="20"/>
        <v>197463.81287050573</v>
      </c>
      <c r="H197" s="94">
        <f t="shared" si="24"/>
        <v>163209.77713856517</v>
      </c>
      <c r="I197" s="94">
        <f t="shared" si="25"/>
        <v>102536.187129494</v>
      </c>
      <c r="J197" s="96">
        <f>(1-L$14)*E197+F197</f>
        <v>1117.0065968659312</v>
      </c>
    </row>
    <row r="198" spans="1:10" ht="15">
      <c r="A198" s="91">
        <f t="shared" si="21"/>
        <v>180</v>
      </c>
      <c r="B198" s="92">
        <f t="shared" si="22"/>
        <v>12</v>
      </c>
      <c r="C198" s="93">
        <f t="shared" si="23"/>
        <v>2033</v>
      </c>
      <c r="D198" s="94">
        <f t="shared" si="26"/>
        <v>197463.81287050573</v>
      </c>
      <c r="E198" s="87">
        <f t="shared" si="18"/>
        <v>707.5786627859788</v>
      </c>
      <c r="F198" s="88">
        <f t="shared" si="19"/>
        <v>777.0356627339056</v>
      </c>
      <c r="G198" s="95">
        <f t="shared" si="20"/>
        <v>196686.77720777184</v>
      </c>
      <c r="H198" s="94">
        <f t="shared" si="24"/>
        <v>163917.35580135116</v>
      </c>
      <c r="I198" s="94">
        <f t="shared" si="25"/>
        <v>103313.22279222791</v>
      </c>
      <c r="J198" s="96">
        <f>(1-L$14)*E198+F198</f>
        <v>1118.4423675281405</v>
      </c>
    </row>
    <row r="199" spans="1:10" ht="15">
      <c r="A199" s="91">
        <f t="shared" si="21"/>
        <v>181</v>
      </c>
      <c r="B199" s="92">
        <f t="shared" si="22"/>
        <v>1</v>
      </c>
      <c r="C199" s="93">
        <f t="shared" si="23"/>
        <v>2034</v>
      </c>
      <c r="D199" s="94">
        <f t="shared" si="26"/>
        <v>196686.77720777184</v>
      </c>
      <c r="E199" s="87">
        <f t="shared" si="18"/>
        <v>704.7942849945157</v>
      </c>
      <c r="F199" s="88">
        <f t="shared" si="19"/>
        <v>779.8200405253688</v>
      </c>
      <c r="G199" s="95">
        <f t="shared" si="20"/>
        <v>195906.95716724647</v>
      </c>
      <c r="H199" s="94">
        <f t="shared" si="24"/>
        <v>164622.15008634567</v>
      </c>
      <c r="I199" s="94">
        <f t="shared" si="25"/>
        <v>104093.04283275329</v>
      </c>
      <c r="J199" s="96">
        <f>(1-L$14)*E199+F199</f>
        <v>1119.8832830352226</v>
      </c>
    </row>
    <row r="200" spans="1:10" ht="15">
      <c r="A200" s="91">
        <f t="shared" si="21"/>
        <v>182</v>
      </c>
      <c r="B200" s="92">
        <f t="shared" si="22"/>
        <v>2</v>
      </c>
      <c r="C200" s="93">
        <f t="shared" si="23"/>
        <v>2034</v>
      </c>
      <c r="D200" s="94">
        <f t="shared" si="26"/>
        <v>195906.95716724647</v>
      </c>
      <c r="E200" s="87">
        <f t="shared" si="18"/>
        <v>701.9999298492997</v>
      </c>
      <c r="F200" s="88">
        <f t="shared" si="19"/>
        <v>782.6143956705847</v>
      </c>
      <c r="G200" s="95">
        <f t="shared" si="20"/>
        <v>195124.34277157587</v>
      </c>
      <c r="H200" s="94">
        <f t="shared" si="24"/>
        <v>165324.15001619497</v>
      </c>
      <c r="I200" s="94">
        <f t="shared" si="25"/>
        <v>104875.65722842386</v>
      </c>
      <c r="J200" s="96">
        <f>(1-L$14)*E200+F200</f>
        <v>1121.3293618228718</v>
      </c>
    </row>
    <row r="201" spans="1:10" ht="15">
      <c r="A201" s="91">
        <f t="shared" si="21"/>
        <v>183</v>
      </c>
      <c r="B201" s="92">
        <f t="shared" si="22"/>
        <v>3</v>
      </c>
      <c r="C201" s="93">
        <f t="shared" si="23"/>
        <v>2034</v>
      </c>
      <c r="D201" s="94">
        <f t="shared" si="26"/>
        <v>195124.34277157587</v>
      </c>
      <c r="E201" s="87">
        <f t="shared" si="18"/>
        <v>699.1955615981468</v>
      </c>
      <c r="F201" s="88">
        <f t="shared" si="19"/>
        <v>785.4187639217376</v>
      </c>
      <c r="G201" s="95">
        <f t="shared" si="20"/>
        <v>194338.92400765413</v>
      </c>
      <c r="H201" s="94">
        <f t="shared" si="24"/>
        <v>166023.3455777931</v>
      </c>
      <c r="I201" s="94">
        <f t="shared" si="25"/>
        <v>105661.0759923456</v>
      </c>
      <c r="J201" s="96">
        <f>(1-L$14)*E201+F201</f>
        <v>1122.7806223928435</v>
      </c>
    </row>
    <row r="202" spans="1:10" ht="15">
      <c r="A202" s="91">
        <f t="shared" si="21"/>
        <v>184</v>
      </c>
      <c r="B202" s="92">
        <f t="shared" si="22"/>
        <v>4</v>
      </c>
      <c r="C202" s="93">
        <f t="shared" si="23"/>
        <v>2034</v>
      </c>
      <c r="D202" s="94">
        <f t="shared" si="26"/>
        <v>194338.92400765413</v>
      </c>
      <c r="E202" s="87">
        <f t="shared" si="18"/>
        <v>696.3811443607606</v>
      </c>
      <c r="F202" s="88">
        <f t="shared" si="19"/>
        <v>788.2331811591239</v>
      </c>
      <c r="G202" s="95">
        <f t="shared" si="20"/>
        <v>193550.690826495</v>
      </c>
      <c r="H202" s="94">
        <f t="shared" si="24"/>
        <v>166719.72672215386</v>
      </c>
      <c r="I202" s="94">
        <f t="shared" si="25"/>
        <v>106449.30917350473</v>
      </c>
      <c r="J202" s="96">
        <f>(1-L$14)*E202+F202</f>
        <v>1124.2370833131909</v>
      </c>
    </row>
    <row r="203" spans="1:10" ht="15">
      <c r="A203" s="91">
        <f t="shared" si="21"/>
        <v>185</v>
      </c>
      <c r="B203" s="92">
        <f t="shared" si="22"/>
        <v>5</v>
      </c>
      <c r="C203" s="93">
        <f t="shared" si="23"/>
        <v>2034</v>
      </c>
      <c r="D203" s="94">
        <f t="shared" si="26"/>
        <v>193550.690826495</v>
      </c>
      <c r="E203" s="87">
        <f t="shared" si="18"/>
        <v>693.5566421282738</v>
      </c>
      <c r="F203" s="88">
        <f t="shared" si="19"/>
        <v>791.0576833916107</v>
      </c>
      <c r="G203" s="95">
        <f t="shared" si="20"/>
        <v>192759.6331431034</v>
      </c>
      <c r="H203" s="94">
        <f t="shared" si="24"/>
        <v>167413.28336428214</v>
      </c>
      <c r="I203" s="94">
        <f t="shared" si="25"/>
        <v>107240.36685689635</v>
      </c>
      <c r="J203" s="96">
        <f>(1-L$14)*E203+F203</f>
        <v>1125.6987632185028</v>
      </c>
    </row>
    <row r="204" spans="1:10" ht="15">
      <c r="A204" s="91">
        <f t="shared" si="21"/>
        <v>186</v>
      </c>
      <c r="B204" s="92">
        <f t="shared" si="22"/>
        <v>6</v>
      </c>
      <c r="C204" s="93">
        <f t="shared" si="23"/>
        <v>2034</v>
      </c>
      <c r="D204" s="94">
        <f t="shared" si="26"/>
        <v>192759.6331431034</v>
      </c>
      <c r="E204" s="87">
        <f t="shared" si="18"/>
        <v>690.7220187627871</v>
      </c>
      <c r="F204" s="88">
        <f t="shared" si="19"/>
        <v>793.8923067570973</v>
      </c>
      <c r="G204" s="95">
        <f t="shared" si="20"/>
        <v>191965.7408363463</v>
      </c>
      <c r="H204" s="94">
        <f t="shared" si="24"/>
        <v>168104.00538304492</v>
      </c>
      <c r="I204" s="94">
        <f t="shared" si="25"/>
        <v>108034.25916365345</v>
      </c>
      <c r="J204" s="96">
        <f>(1-L$14)*E204+F204</f>
        <v>1127.165680810142</v>
      </c>
    </row>
    <row r="205" spans="1:10" ht="15">
      <c r="A205" s="91">
        <f t="shared" si="21"/>
        <v>187</v>
      </c>
      <c r="B205" s="92">
        <f t="shared" si="22"/>
        <v>7</v>
      </c>
      <c r="C205" s="93">
        <f t="shared" si="23"/>
        <v>2034</v>
      </c>
      <c r="D205" s="94">
        <f t="shared" si="26"/>
        <v>191965.7408363463</v>
      </c>
      <c r="E205" s="87">
        <f t="shared" si="18"/>
        <v>687.8772379969074</v>
      </c>
      <c r="F205" s="88">
        <f t="shared" si="19"/>
        <v>796.737087522977</v>
      </c>
      <c r="G205" s="95">
        <f t="shared" si="20"/>
        <v>191169.0037488233</v>
      </c>
      <c r="H205" s="94">
        <f t="shared" si="24"/>
        <v>168791.88262104182</v>
      </c>
      <c r="I205" s="94">
        <f t="shared" si="25"/>
        <v>108830.99625117643</v>
      </c>
      <c r="J205" s="96">
        <f>(1-L$14)*E205+F205</f>
        <v>1128.6378548564849</v>
      </c>
    </row>
    <row r="206" spans="1:10" ht="15">
      <c r="A206" s="91">
        <f t="shared" si="21"/>
        <v>188</v>
      </c>
      <c r="B206" s="92">
        <f t="shared" si="22"/>
        <v>8</v>
      </c>
      <c r="C206" s="93">
        <f t="shared" si="23"/>
        <v>2034</v>
      </c>
      <c r="D206" s="94">
        <f t="shared" si="26"/>
        <v>191169.0037488233</v>
      </c>
      <c r="E206" s="87">
        <f t="shared" si="18"/>
        <v>685.0222634332835</v>
      </c>
      <c r="F206" s="88">
        <f t="shared" si="19"/>
        <v>799.592062086601</v>
      </c>
      <c r="G206" s="95">
        <f t="shared" si="20"/>
        <v>190369.4116867367</v>
      </c>
      <c r="H206" s="94">
        <f t="shared" si="24"/>
        <v>169476.9048844751</v>
      </c>
      <c r="I206" s="94">
        <f t="shared" si="25"/>
        <v>109630.58831326303</v>
      </c>
      <c r="J206" s="96">
        <f>(1-L$14)*E206+F206</f>
        <v>1130.1153041931602</v>
      </c>
    </row>
    <row r="207" spans="1:10" ht="15">
      <c r="A207" s="91">
        <f t="shared" si="21"/>
        <v>189</v>
      </c>
      <c r="B207" s="92">
        <f t="shared" si="22"/>
        <v>9</v>
      </c>
      <c r="C207" s="93">
        <f t="shared" si="23"/>
        <v>2034</v>
      </c>
      <c r="D207" s="94">
        <f t="shared" si="26"/>
        <v>190369.4116867367</v>
      </c>
      <c r="E207" s="87">
        <f t="shared" si="18"/>
        <v>682.1570585441399</v>
      </c>
      <c r="F207" s="88">
        <f t="shared" si="19"/>
        <v>802.4572669757446</v>
      </c>
      <c r="G207" s="95">
        <f t="shared" si="20"/>
        <v>189566.95441976096</v>
      </c>
      <c r="H207" s="94">
        <f t="shared" si="24"/>
        <v>170159.06194301925</v>
      </c>
      <c r="I207" s="94">
        <f t="shared" si="25"/>
        <v>110433.04558023877</v>
      </c>
      <c r="J207" s="96">
        <f>(1-L$14)*E207+F207</f>
        <v>1131.598047723292</v>
      </c>
    </row>
    <row r="208" spans="1:10" ht="15">
      <c r="A208" s="91">
        <f t="shared" si="21"/>
        <v>190</v>
      </c>
      <c r="B208" s="92">
        <f t="shared" si="22"/>
        <v>10</v>
      </c>
      <c r="C208" s="93">
        <f t="shared" si="23"/>
        <v>2034</v>
      </c>
      <c r="D208" s="94">
        <f t="shared" si="26"/>
        <v>189566.95441976096</v>
      </c>
      <c r="E208" s="87">
        <f t="shared" si="18"/>
        <v>679.28158667081</v>
      </c>
      <c r="F208" s="88">
        <f t="shared" si="19"/>
        <v>805.3327388490744</v>
      </c>
      <c r="G208" s="95">
        <f t="shared" si="20"/>
        <v>188761.6216809119</v>
      </c>
      <c r="H208" s="94">
        <f t="shared" si="24"/>
        <v>170838.34352969006</v>
      </c>
      <c r="I208" s="94">
        <f t="shared" si="25"/>
        <v>111238.37831908785</v>
      </c>
      <c r="J208" s="96">
        <f>(1-L$14)*E208+F208</f>
        <v>1133.0861044177402</v>
      </c>
    </row>
    <row r="209" spans="1:10" ht="15">
      <c r="A209" s="91">
        <f t="shared" si="21"/>
        <v>191</v>
      </c>
      <c r="B209" s="92">
        <f t="shared" si="22"/>
        <v>11</v>
      </c>
      <c r="C209" s="93">
        <f t="shared" si="23"/>
        <v>2034</v>
      </c>
      <c r="D209" s="94">
        <f t="shared" si="26"/>
        <v>188761.6216809119</v>
      </c>
      <c r="E209" s="87">
        <f t="shared" si="18"/>
        <v>676.3958110232676</v>
      </c>
      <c r="F209" s="88">
        <f t="shared" si="19"/>
        <v>808.2185144966169</v>
      </c>
      <c r="G209" s="95">
        <f t="shared" si="20"/>
        <v>187953.4031664153</v>
      </c>
      <c r="H209" s="94">
        <f t="shared" si="24"/>
        <v>171514.73934071333</v>
      </c>
      <c r="I209" s="94">
        <f t="shared" si="25"/>
        <v>112046.59683358447</v>
      </c>
      <c r="J209" s="96">
        <f>(1-L$14)*E209+F209</f>
        <v>1134.5794933153436</v>
      </c>
    </row>
    <row r="210" spans="1:10" ht="15">
      <c r="A210" s="91">
        <f t="shared" si="21"/>
        <v>192</v>
      </c>
      <c r="B210" s="92">
        <f t="shared" si="22"/>
        <v>12</v>
      </c>
      <c r="C210" s="93">
        <f t="shared" si="23"/>
        <v>2034</v>
      </c>
      <c r="D210" s="94">
        <f t="shared" si="26"/>
        <v>187953.4031664153</v>
      </c>
      <c r="E210" s="87">
        <f t="shared" si="18"/>
        <v>673.4996946796547</v>
      </c>
      <c r="F210" s="88">
        <f t="shared" si="19"/>
        <v>811.1146308402298</v>
      </c>
      <c r="G210" s="95">
        <f t="shared" si="20"/>
        <v>187142.28853557506</v>
      </c>
      <c r="H210" s="94">
        <f t="shared" si="24"/>
        <v>172188.239035393</v>
      </c>
      <c r="I210" s="94">
        <f t="shared" si="25"/>
        <v>112857.71146442469</v>
      </c>
      <c r="J210" s="96">
        <f>(1-L$14)*E210+F210</f>
        <v>1136.0782335231631</v>
      </c>
    </row>
    <row r="211" spans="1:10" ht="15">
      <c r="A211" s="91">
        <f t="shared" si="21"/>
        <v>193</v>
      </c>
      <c r="B211" s="92">
        <f t="shared" si="22"/>
        <v>1</v>
      </c>
      <c r="C211" s="93">
        <f t="shared" si="23"/>
        <v>2035</v>
      </c>
      <c r="D211" s="94">
        <f t="shared" si="26"/>
        <v>187142.28853557506</v>
      </c>
      <c r="E211" s="87">
        <f aca="true" t="shared" si="27" ref="E211:E274">IF(I$5=1,D$8,G$8)*D211/12</f>
        <v>670.5932005858106</v>
      </c>
      <c r="F211" s="88">
        <f aca="true" t="shared" si="28" ref="F211:F274">IF(I$5=1,$D$9-E211,0)</f>
        <v>814.0211249340739</v>
      </c>
      <c r="G211" s="95">
        <f aca="true" t="shared" si="29" ref="G211:G274">D211-F211</f>
        <v>186328.26741064098</v>
      </c>
      <c r="H211" s="94">
        <f t="shared" si="24"/>
        <v>172858.8322359788</v>
      </c>
      <c r="I211" s="94">
        <f t="shared" si="25"/>
        <v>113671.73258935877</v>
      </c>
      <c r="J211" s="96">
        <f>(1-L$14)*E211+F211</f>
        <v>1137.5823442167275</v>
      </c>
    </row>
    <row r="212" spans="1:10" ht="15">
      <c r="A212" s="91">
        <f aca="true" t="shared" si="30" ref="A212:A275">A211+1</f>
        <v>194</v>
      </c>
      <c r="B212" s="92">
        <f aca="true" t="shared" si="31" ref="B212:B275">MOD(B211,12)+1</f>
        <v>2</v>
      </c>
      <c r="C212" s="93">
        <f aca="true" t="shared" si="32" ref="C212:C275">IF(B211=12,C211+1,C211)</f>
        <v>2035</v>
      </c>
      <c r="D212" s="94">
        <f t="shared" si="26"/>
        <v>186328.26741064098</v>
      </c>
      <c r="E212" s="87">
        <f t="shared" si="27"/>
        <v>667.6762915547969</v>
      </c>
      <c r="F212" s="88">
        <f t="shared" si="28"/>
        <v>816.9380339650876</v>
      </c>
      <c r="G212" s="95">
        <f t="shared" si="29"/>
        <v>185511.3293766759</v>
      </c>
      <c r="H212" s="94">
        <f aca="true" t="shared" si="33" ref="H212:H275">H211+E212</f>
        <v>173526.5085275336</v>
      </c>
      <c r="I212" s="94">
        <f aca="true" t="shared" si="34" ref="I212:I275">I211+F212</f>
        <v>114488.67062332385</v>
      </c>
      <c r="J212" s="96">
        <f>(1-L$14)*E212+F212</f>
        <v>1139.091844640277</v>
      </c>
    </row>
    <row r="213" spans="1:10" ht="15">
      <c r="A213" s="91">
        <f t="shared" si="30"/>
        <v>195</v>
      </c>
      <c r="B213" s="92">
        <f t="shared" si="31"/>
        <v>3</v>
      </c>
      <c r="C213" s="93">
        <f t="shared" si="32"/>
        <v>2035</v>
      </c>
      <c r="D213" s="94">
        <f aca="true" t="shared" si="35" ref="D213:D276">G212</f>
        <v>185511.3293766759</v>
      </c>
      <c r="E213" s="87">
        <f t="shared" si="27"/>
        <v>664.7489302664219</v>
      </c>
      <c r="F213" s="88">
        <f t="shared" si="28"/>
        <v>819.8653952534626</v>
      </c>
      <c r="G213" s="95">
        <f t="shared" si="29"/>
        <v>184691.46398142242</v>
      </c>
      <c r="H213" s="94">
        <f t="shared" si="33"/>
        <v>174191.2574578</v>
      </c>
      <c r="I213" s="94">
        <f t="shared" si="34"/>
        <v>115308.53601857732</v>
      </c>
      <c r="J213" s="96">
        <f>(1-L$14)*E213+F213</f>
        <v>1140.606754107011</v>
      </c>
    </row>
    <row r="214" spans="1:10" ht="15">
      <c r="A214" s="91">
        <f t="shared" si="30"/>
        <v>196</v>
      </c>
      <c r="B214" s="92">
        <f t="shared" si="31"/>
        <v>4</v>
      </c>
      <c r="C214" s="93">
        <f t="shared" si="32"/>
        <v>2035</v>
      </c>
      <c r="D214" s="94">
        <f t="shared" si="35"/>
        <v>184691.46398142242</v>
      </c>
      <c r="E214" s="87">
        <f t="shared" si="27"/>
        <v>661.8110792667636</v>
      </c>
      <c r="F214" s="88">
        <f t="shared" si="28"/>
        <v>822.8032462531208</v>
      </c>
      <c r="G214" s="95">
        <f t="shared" si="29"/>
        <v>183868.6607351693</v>
      </c>
      <c r="H214" s="94">
        <f t="shared" si="33"/>
        <v>174853.06853706678</v>
      </c>
      <c r="I214" s="94">
        <f t="shared" si="34"/>
        <v>116131.33926483044</v>
      </c>
      <c r="J214" s="96">
        <f>(1-L$14)*E214+F214</f>
        <v>1142.1270919993344</v>
      </c>
    </row>
    <row r="215" spans="1:10" ht="15">
      <c r="A215" s="91">
        <f t="shared" si="30"/>
        <v>197</v>
      </c>
      <c r="B215" s="92">
        <f t="shared" si="31"/>
        <v>5</v>
      </c>
      <c r="C215" s="93">
        <f t="shared" si="32"/>
        <v>2035</v>
      </c>
      <c r="D215" s="94">
        <f t="shared" si="35"/>
        <v>183868.6607351693</v>
      </c>
      <c r="E215" s="87">
        <f t="shared" si="27"/>
        <v>658.86270096769</v>
      </c>
      <c r="F215" s="88">
        <f t="shared" si="28"/>
        <v>825.7516245521945</v>
      </c>
      <c r="G215" s="95">
        <f t="shared" si="29"/>
        <v>183042.90911061713</v>
      </c>
      <c r="H215" s="94">
        <f t="shared" si="33"/>
        <v>175511.93123803448</v>
      </c>
      <c r="I215" s="94">
        <f t="shared" si="34"/>
        <v>116957.09088938264</v>
      </c>
      <c r="J215" s="96">
        <f>(1-L$14)*E215+F215</f>
        <v>1143.6528777691049</v>
      </c>
    </row>
    <row r="216" spans="1:10" ht="15">
      <c r="A216" s="91">
        <f t="shared" si="30"/>
        <v>198</v>
      </c>
      <c r="B216" s="92">
        <f t="shared" si="31"/>
        <v>6</v>
      </c>
      <c r="C216" s="93">
        <f t="shared" si="32"/>
        <v>2035</v>
      </c>
      <c r="D216" s="94">
        <f t="shared" si="35"/>
        <v>183042.90911061713</v>
      </c>
      <c r="E216" s="87">
        <f t="shared" si="27"/>
        <v>655.903757646378</v>
      </c>
      <c r="F216" s="88">
        <f t="shared" si="28"/>
        <v>828.7105678735064</v>
      </c>
      <c r="G216" s="95">
        <f t="shared" si="29"/>
        <v>182214.19854274363</v>
      </c>
      <c r="H216" s="94">
        <f t="shared" si="33"/>
        <v>176167.83499568087</v>
      </c>
      <c r="I216" s="94">
        <f t="shared" si="34"/>
        <v>117785.80145725615</v>
      </c>
      <c r="J216" s="96">
        <f>(1-L$14)*E216+F216</f>
        <v>1145.1841309378838</v>
      </c>
    </row>
    <row r="217" spans="1:10" ht="15">
      <c r="A217" s="91">
        <f t="shared" si="30"/>
        <v>199</v>
      </c>
      <c r="B217" s="92">
        <f t="shared" si="31"/>
        <v>7</v>
      </c>
      <c r="C217" s="93">
        <f t="shared" si="32"/>
        <v>2035</v>
      </c>
      <c r="D217" s="94">
        <f t="shared" si="35"/>
        <v>182214.19854274363</v>
      </c>
      <c r="E217" s="87">
        <f t="shared" si="27"/>
        <v>652.9342114448312</v>
      </c>
      <c r="F217" s="88">
        <f t="shared" si="28"/>
        <v>831.6801140750532</v>
      </c>
      <c r="G217" s="95">
        <f t="shared" si="29"/>
        <v>181382.51842866858</v>
      </c>
      <c r="H217" s="94">
        <f t="shared" si="33"/>
        <v>176820.7692071257</v>
      </c>
      <c r="I217" s="94">
        <f t="shared" si="34"/>
        <v>118617.4815713312</v>
      </c>
      <c r="J217" s="96">
        <f>(1-L$14)*E217+F217</f>
        <v>1146.7208710971843</v>
      </c>
    </row>
    <row r="218" spans="1:10" ht="15">
      <c r="A218" s="91">
        <f t="shared" si="30"/>
        <v>200</v>
      </c>
      <c r="B218" s="92">
        <f t="shared" si="31"/>
        <v>8</v>
      </c>
      <c r="C218" s="93">
        <f t="shared" si="32"/>
        <v>2035</v>
      </c>
      <c r="D218" s="94">
        <f t="shared" si="35"/>
        <v>181382.51842866858</v>
      </c>
      <c r="E218" s="87">
        <f t="shared" si="27"/>
        <v>649.9540243693957</v>
      </c>
      <c r="F218" s="88">
        <f t="shared" si="28"/>
        <v>834.6603011504887</v>
      </c>
      <c r="G218" s="95">
        <f t="shared" si="29"/>
        <v>180547.8581275181</v>
      </c>
      <c r="H218" s="94">
        <f t="shared" si="33"/>
        <v>177470.7232314951</v>
      </c>
      <c r="I218" s="94">
        <f t="shared" si="34"/>
        <v>119452.14187248169</v>
      </c>
      <c r="J218" s="96">
        <f>(1-L$14)*E218+F218</f>
        <v>1148.2631179087223</v>
      </c>
    </row>
    <row r="219" spans="1:10" ht="15">
      <c r="A219" s="91">
        <f t="shared" si="30"/>
        <v>201</v>
      </c>
      <c r="B219" s="92">
        <f t="shared" si="31"/>
        <v>9</v>
      </c>
      <c r="C219" s="93">
        <f t="shared" si="32"/>
        <v>2035</v>
      </c>
      <c r="D219" s="94">
        <f t="shared" si="35"/>
        <v>180547.8581275181</v>
      </c>
      <c r="E219" s="87">
        <f t="shared" si="27"/>
        <v>646.9631582902731</v>
      </c>
      <c r="F219" s="88">
        <f t="shared" si="28"/>
        <v>837.6511672296114</v>
      </c>
      <c r="G219" s="95">
        <f t="shared" si="29"/>
        <v>179710.2069602885</v>
      </c>
      <c r="H219" s="94">
        <f t="shared" si="33"/>
        <v>178117.68638978538</v>
      </c>
      <c r="I219" s="94">
        <f t="shared" si="34"/>
        <v>120289.79303971131</v>
      </c>
      <c r="J219" s="96">
        <f>(1-L$14)*E219+F219</f>
        <v>1149.8108911046681</v>
      </c>
    </row>
    <row r="220" spans="1:10" ht="15">
      <c r="A220" s="91">
        <f t="shared" si="30"/>
        <v>202</v>
      </c>
      <c r="B220" s="92">
        <f t="shared" si="31"/>
        <v>10</v>
      </c>
      <c r="C220" s="93">
        <f t="shared" si="32"/>
        <v>2035</v>
      </c>
      <c r="D220" s="94">
        <f t="shared" si="35"/>
        <v>179710.2069602885</v>
      </c>
      <c r="E220" s="87">
        <f t="shared" si="27"/>
        <v>643.9615749410337</v>
      </c>
      <c r="F220" s="88">
        <f t="shared" si="28"/>
        <v>840.6527505788507</v>
      </c>
      <c r="G220" s="95">
        <f t="shared" si="29"/>
        <v>178869.55420970963</v>
      </c>
      <c r="H220" s="94">
        <f t="shared" si="33"/>
        <v>178761.6479647264</v>
      </c>
      <c r="I220" s="94">
        <f t="shared" si="34"/>
        <v>121130.44579029016</v>
      </c>
      <c r="J220" s="96">
        <f>(1-L$14)*E220+F220</f>
        <v>1151.3642104878995</v>
      </c>
    </row>
    <row r="221" spans="1:10" ht="15">
      <c r="A221" s="91">
        <f t="shared" si="30"/>
        <v>203</v>
      </c>
      <c r="B221" s="92">
        <f t="shared" si="31"/>
        <v>11</v>
      </c>
      <c r="C221" s="93">
        <f t="shared" si="32"/>
        <v>2035</v>
      </c>
      <c r="D221" s="94">
        <f t="shared" si="35"/>
        <v>178869.55420970963</v>
      </c>
      <c r="E221" s="87">
        <f t="shared" si="27"/>
        <v>640.9492359181262</v>
      </c>
      <c r="F221" s="88">
        <f t="shared" si="28"/>
        <v>843.6650896017583</v>
      </c>
      <c r="G221" s="95">
        <f t="shared" si="29"/>
        <v>178025.88912010787</v>
      </c>
      <c r="H221" s="94">
        <f t="shared" si="33"/>
        <v>179402.59720064452</v>
      </c>
      <c r="I221" s="94">
        <f t="shared" si="34"/>
        <v>121974.11087989192</v>
      </c>
      <c r="J221" s="96">
        <f>(1-L$14)*E221+F221</f>
        <v>1152.9230959322542</v>
      </c>
    </row>
    <row r="222" spans="1:10" ht="15">
      <c r="A222" s="91">
        <f t="shared" si="30"/>
        <v>204</v>
      </c>
      <c r="B222" s="92">
        <f t="shared" si="31"/>
        <v>12</v>
      </c>
      <c r="C222" s="93">
        <f t="shared" si="32"/>
        <v>2035</v>
      </c>
      <c r="D222" s="94">
        <f t="shared" si="35"/>
        <v>178025.88912010787</v>
      </c>
      <c r="E222" s="87">
        <f t="shared" si="27"/>
        <v>637.9261026803864</v>
      </c>
      <c r="F222" s="88">
        <f t="shared" si="28"/>
        <v>846.688222839498</v>
      </c>
      <c r="G222" s="95">
        <f t="shared" si="29"/>
        <v>177179.20089726837</v>
      </c>
      <c r="H222" s="94">
        <f t="shared" si="33"/>
        <v>180040.5233033249</v>
      </c>
      <c r="I222" s="94">
        <f t="shared" si="34"/>
        <v>122820.79910273141</v>
      </c>
      <c r="J222" s="96">
        <f>(1-L$14)*E222+F222</f>
        <v>1154.4875673827846</v>
      </c>
    </row>
    <row r="223" spans="1:10" ht="15">
      <c r="A223" s="91">
        <f t="shared" si="30"/>
        <v>205</v>
      </c>
      <c r="B223" s="92">
        <f t="shared" si="31"/>
        <v>1</v>
      </c>
      <c r="C223" s="93">
        <f t="shared" si="32"/>
        <v>2036</v>
      </c>
      <c r="D223" s="94">
        <f t="shared" si="35"/>
        <v>177179.20089726837</v>
      </c>
      <c r="E223" s="87">
        <f t="shared" si="27"/>
        <v>634.892136548545</v>
      </c>
      <c r="F223" s="88">
        <f t="shared" si="28"/>
        <v>849.7221889713395</v>
      </c>
      <c r="G223" s="95">
        <f t="shared" si="29"/>
        <v>176329.47870829704</v>
      </c>
      <c r="H223" s="94">
        <f t="shared" si="33"/>
        <v>180675.41543987347</v>
      </c>
      <c r="I223" s="94">
        <f t="shared" si="34"/>
        <v>123670.52129170275</v>
      </c>
      <c r="J223" s="96">
        <f>(1-L$14)*E223+F223</f>
        <v>1156.0576448560125</v>
      </c>
    </row>
    <row r="224" spans="1:10" ht="15">
      <c r="A224" s="91">
        <f t="shared" si="30"/>
        <v>206</v>
      </c>
      <c r="B224" s="92">
        <f t="shared" si="31"/>
        <v>2</v>
      </c>
      <c r="C224" s="93">
        <f t="shared" si="32"/>
        <v>2036</v>
      </c>
      <c r="D224" s="94">
        <f t="shared" si="35"/>
        <v>176329.47870829704</v>
      </c>
      <c r="E224" s="87">
        <f t="shared" si="27"/>
        <v>631.8472987047311</v>
      </c>
      <c r="F224" s="88">
        <f t="shared" si="28"/>
        <v>852.7670268151534</v>
      </c>
      <c r="G224" s="95">
        <f t="shared" si="29"/>
        <v>175476.7116814819</v>
      </c>
      <c r="H224" s="94">
        <f t="shared" si="33"/>
        <v>181307.2627385782</v>
      </c>
      <c r="I224" s="94">
        <f t="shared" si="34"/>
        <v>124523.28831851791</v>
      </c>
      <c r="J224" s="96">
        <f>(1-L$14)*E224+F224</f>
        <v>1157.6333484401862</v>
      </c>
    </row>
    <row r="225" spans="1:10" ht="15">
      <c r="A225" s="91">
        <f t="shared" si="30"/>
        <v>207</v>
      </c>
      <c r="B225" s="92">
        <f t="shared" si="31"/>
        <v>3</v>
      </c>
      <c r="C225" s="93">
        <f t="shared" si="32"/>
        <v>2036</v>
      </c>
      <c r="D225" s="94">
        <f t="shared" si="35"/>
        <v>175476.7116814819</v>
      </c>
      <c r="E225" s="87">
        <f t="shared" si="27"/>
        <v>628.7915501919767</v>
      </c>
      <c r="F225" s="88">
        <f t="shared" si="28"/>
        <v>855.8227753279077</v>
      </c>
      <c r="G225" s="95">
        <f t="shared" si="29"/>
        <v>174620.88890615397</v>
      </c>
      <c r="H225" s="94">
        <f t="shared" si="33"/>
        <v>181936.05428877016</v>
      </c>
      <c r="I225" s="94">
        <f t="shared" si="34"/>
        <v>125379.11109384582</v>
      </c>
      <c r="J225" s="96">
        <f>(1-L$14)*E225+F225</f>
        <v>1159.2146982955364</v>
      </c>
    </row>
    <row r="226" spans="1:10" ht="15">
      <c r="A226" s="91">
        <f t="shared" si="30"/>
        <v>208</v>
      </c>
      <c r="B226" s="92">
        <f t="shared" si="31"/>
        <v>4</v>
      </c>
      <c r="C226" s="93">
        <f t="shared" si="32"/>
        <v>2036</v>
      </c>
      <c r="D226" s="94">
        <f t="shared" si="35"/>
        <v>174620.88890615397</v>
      </c>
      <c r="E226" s="87">
        <f t="shared" si="27"/>
        <v>625.7248519137183</v>
      </c>
      <c r="F226" s="88">
        <f t="shared" si="28"/>
        <v>858.8894736061661</v>
      </c>
      <c r="G226" s="95">
        <f t="shared" si="29"/>
        <v>173761.9994325478</v>
      </c>
      <c r="H226" s="94">
        <f t="shared" si="33"/>
        <v>182561.77914068388</v>
      </c>
      <c r="I226" s="94">
        <f t="shared" si="34"/>
        <v>126238.00056745198</v>
      </c>
      <c r="J226" s="96">
        <f>(1-L$14)*E226+F226</f>
        <v>1160.8017146545353</v>
      </c>
    </row>
    <row r="227" spans="1:10" ht="15">
      <c r="A227" s="91">
        <f t="shared" si="30"/>
        <v>209</v>
      </c>
      <c r="B227" s="92">
        <f t="shared" si="31"/>
        <v>5</v>
      </c>
      <c r="C227" s="93">
        <f t="shared" si="32"/>
        <v>2036</v>
      </c>
      <c r="D227" s="94">
        <f t="shared" si="35"/>
        <v>173761.9994325478</v>
      </c>
      <c r="E227" s="87">
        <f t="shared" si="27"/>
        <v>622.6471646332963</v>
      </c>
      <c r="F227" s="88">
        <f t="shared" si="28"/>
        <v>861.9671608865882</v>
      </c>
      <c r="G227" s="95">
        <f t="shared" si="29"/>
        <v>172900.0322716612</v>
      </c>
      <c r="H227" s="94">
        <f t="shared" si="33"/>
        <v>183184.42630531717</v>
      </c>
      <c r="I227" s="94">
        <f t="shared" si="34"/>
        <v>127099.96772833857</v>
      </c>
      <c r="J227" s="96">
        <f>(1-L$14)*E227+F227</f>
        <v>1162.3944178221536</v>
      </c>
    </row>
    <row r="228" spans="1:10" ht="15">
      <c r="A228" s="91">
        <f t="shared" si="30"/>
        <v>210</v>
      </c>
      <c r="B228" s="92">
        <f t="shared" si="31"/>
        <v>6</v>
      </c>
      <c r="C228" s="93">
        <f t="shared" si="32"/>
        <v>2036</v>
      </c>
      <c r="D228" s="94">
        <f t="shared" si="35"/>
        <v>172900.0322716612</v>
      </c>
      <c r="E228" s="87">
        <f t="shared" si="27"/>
        <v>619.5584489734526</v>
      </c>
      <c r="F228" s="88">
        <f t="shared" si="28"/>
        <v>865.0558765464318</v>
      </c>
      <c r="G228" s="95">
        <f t="shared" si="29"/>
        <v>172034.9763951148</v>
      </c>
      <c r="H228" s="94">
        <f t="shared" si="33"/>
        <v>183803.98475429064</v>
      </c>
      <c r="I228" s="94">
        <f t="shared" si="34"/>
        <v>127965.023604885</v>
      </c>
      <c r="J228" s="96">
        <f>(1-L$14)*E228+F228</f>
        <v>1163.9928281761227</v>
      </c>
    </row>
    <row r="229" spans="1:10" ht="15">
      <c r="A229" s="91">
        <f t="shared" si="30"/>
        <v>211</v>
      </c>
      <c r="B229" s="92">
        <f t="shared" si="31"/>
        <v>7</v>
      </c>
      <c r="C229" s="93">
        <f t="shared" si="32"/>
        <v>2036</v>
      </c>
      <c r="D229" s="94">
        <f t="shared" si="35"/>
        <v>172034.9763951148</v>
      </c>
      <c r="E229" s="87">
        <f t="shared" si="27"/>
        <v>616.458665415828</v>
      </c>
      <c r="F229" s="88">
        <f t="shared" si="28"/>
        <v>868.1556601040564</v>
      </c>
      <c r="G229" s="95">
        <f t="shared" si="29"/>
        <v>171166.82073501073</v>
      </c>
      <c r="H229" s="94">
        <f t="shared" si="33"/>
        <v>184420.44341970645</v>
      </c>
      <c r="I229" s="94">
        <f t="shared" si="34"/>
        <v>128833.17926498906</v>
      </c>
      <c r="J229" s="96">
        <f>(1-L$14)*E229+F229</f>
        <v>1165.5969661671934</v>
      </c>
    </row>
    <row r="230" spans="1:10" ht="15">
      <c r="A230" s="91">
        <f t="shared" si="30"/>
        <v>212</v>
      </c>
      <c r="B230" s="92">
        <f t="shared" si="31"/>
        <v>8</v>
      </c>
      <c r="C230" s="93">
        <f t="shared" si="32"/>
        <v>2036</v>
      </c>
      <c r="D230" s="94">
        <f t="shared" si="35"/>
        <v>171166.82073501073</v>
      </c>
      <c r="E230" s="87">
        <f t="shared" si="27"/>
        <v>613.3477743004551</v>
      </c>
      <c r="F230" s="88">
        <f t="shared" si="28"/>
        <v>871.2665512194294</v>
      </c>
      <c r="G230" s="95">
        <f t="shared" si="29"/>
        <v>170295.5541837913</v>
      </c>
      <c r="H230" s="94">
        <f t="shared" si="33"/>
        <v>185033.79119400692</v>
      </c>
      <c r="I230" s="94">
        <f t="shared" si="34"/>
        <v>129704.44581620849</v>
      </c>
      <c r="J230" s="96">
        <f>(1-L$14)*E230+F230</f>
        <v>1167.2068523193989</v>
      </c>
    </row>
    <row r="231" spans="1:10" ht="15">
      <c r="A231" s="91">
        <f t="shared" si="30"/>
        <v>213</v>
      </c>
      <c r="B231" s="92">
        <f t="shared" si="31"/>
        <v>9</v>
      </c>
      <c r="C231" s="93">
        <f t="shared" si="32"/>
        <v>2036</v>
      </c>
      <c r="D231" s="94">
        <f t="shared" si="35"/>
        <v>170295.5541837913</v>
      </c>
      <c r="E231" s="87">
        <f t="shared" si="27"/>
        <v>610.2257358252522</v>
      </c>
      <c r="F231" s="88">
        <f t="shared" si="28"/>
        <v>874.3885896946323</v>
      </c>
      <c r="G231" s="95">
        <f t="shared" si="29"/>
        <v>169421.16559409667</v>
      </c>
      <c r="H231" s="94">
        <f t="shared" si="33"/>
        <v>185644.01692983217</v>
      </c>
      <c r="I231" s="94">
        <f t="shared" si="34"/>
        <v>130578.83440590312</v>
      </c>
      <c r="J231" s="96">
        <f>(1-L$14)*E231+F231</f>
        <v>1168.8225072303164</v>
      </c>
    </row>
    <row r="232" spans="1:10" ht="15">
      <c r="A232" s="91">
        <f t="shared" si="30"/>
        <v>214</v>
      </c>
      <c r="B232" s="92">
        <f t="shared" si="31"/>
        <v>10</v>
      </c>
      <c r="C232" s="93">
        <f t="shared" si="32"/>
        <v>2036</v>
      </c>
      <c r="D232" s="94">
        <f t="shared" si="35"/>
        <v>169421.16559409667</v>
      </c>
      <c r="E232" s="87">
        <f t="shared" si="27"/>
        <v>607.092510045513</v>
      </c>
      <c r="F232" s="88">
        <f t="shared" si="28"/>
        <v>877.5218154743715</v>
      </c>
      <c r="G232" s="95">
        <f t="shared" si="29"/>
        <v>168543.6437786223</v>
      </c>
      <c r="H232" s="94">
        <f t="shared" si="33"/>
        <v>186251.10943987768</v>
      </c>
      <c r="I232" s="94">
        <f t="shared" si="34"/>
        <v>131456.3562213775</v>
      </c>
      <c r="J232" s="96">
        <f>(1-L$14)*E232+F232</f>
        <v>1170.4439515713316</v>
      </c>
    </row>
    <row r="233" spans="1:10" ht="15">
      <c r="A233" s="91">
        <f t="shared" si="30"/>
        <v>215</v>
      </c>
      <c r="B233" s="92">
        <f t="shared" si="31"/>
        <v>11</v>
      </c>
      <c r="C233" s="93">
        <f t="shared" si="32"/>
        <v>2036</v>
      </c>
      <c r="D233" s="94">
        <f t="shared" si="35"/>
        <v>168543.6437786223</v>
      </c>
      <c r="E233" s="87">
        <f t="shared" si="27"/>
        <v>603.9480568733965</v>
      </c>
      <c r="F233" s="88">
        <f t="shared" si="28"/>
        <v>880.666268646488</v>
      </c>
      <c r="G233" s="95">
        <f t="shared" si="29"/>
        <v>167662.9775099758</v>
      </c>
      <c r="H233" s="94">
        <f t="shared" si="33"/>
        <v>186855.05749675108</v>
      </c>
      <c r="I233" s="94">
        <f t="shared" si="34"/>
        <v>132337.02249002398</v>
      </c>
      <c r="J233" s="96">
        <f>(1-L$14)*E233+F233</f>
        <v>1172.0712060879018</v>
      </c>
    </row>
    <row r="234" spans="1:10" ht="15">
      <c r="A234" s="91">
        <f t="shared" si="30"/>
        <v>216</v>
      </c>
      <c r="B234" s="92">
        <f t="shared" si="31"/>
        <v>12</v>
      </c>
      <c r="C234" s="93">
        <f t="shared" si="32"/>
        <v>2036</v>
      </c>
      <c r="D234" s="94">
        <f t="shared" si="35"/>
        <v>167662.9775099758</v>
      </c>
      <c r="E234" s="87">
        <f t="shared" si="27"/>
        <v>600.7923360774133</v>
      </c>
      <c r="F234" s="88">
        <f t="shared" si="28"/>
        <v>883.8219894424711</v>
      </c>
      <c r="G234" s="95">
        <f t="shared" si="29"/>
        <v>166779.15552053333</v>
      </c>
      <c r="H234" s="94">
        <f t="shared" si="33"/>
        <v>187455.84983282848</v>
      </c>
      <c r="I234" s="94">
        <f t="shared" si="34"/>
        <v>133220.84447946647</v>
      </c>
      <c r="J234" s="96">
        <f>(1-L$14)*E234+F234</f>
        <v>1173.7042915998231</v>
      </c>
    </row>
    <row r="235" spans="1:10" ht="15">
      <c r="A235" s="91">
        <f t="shared" si="30"/>
        <v>217</v>
      </c>
      <c r="B235" s="92">
        <f t="shared" si="31"/>
        <v>1</v>
      </c>
      <c r="C235" s="93">
        <f t="shared" si="32"/>
        <v>2037</v>
      </c>
      <c r="D235" s="94">
        <f t="shared" si="35"/>
        <v>166779.15552053333</v>
      </c>
      <c r="E235" s="87">
        <f t="shared" si="27"/>
        <v>597.625307281911</v>
      </c>
      <c r="F235" s="88">
        <f t="shared" si="28"/>
        <v>886.9890182379735</v>
      </c>
      <c r="G235" s="95">
        <f t="shared" si="29"/>
        <v>165892.16650229535</v>
      </c>
      <c r="H235" s="94">
        <f t="shared" si="33"/>
        <v>188053.4751401104</v>
      </c>
      <c r="I235" s="94">
        <f t="shared" si="34"/>
        <v>134107.83349770444</v>
      </c>
      <c r="J235" s="96">
        <f>(1-L$14)*E235+F235</f>
        <v>1175.3432290014955</v>
      </c>
    </row>
    <row r="236" spans="1:10" ht="15">
      <c r="A236" s="91">
        <f t="shared" si="30"/>
        <v>218</v>
      </c>
      <c r="B236" s="92">
        <f t="shared" si="31"/>
        <v>2</v>
      </c>
      <c r="C236" s="93">
        <f t="shared" si="32"/>
        <v>2037</v>
      </c>
      <c r="D236" s="94">
        <f t="shared" si="35"/>
        <v>165892.16650229535</v>
      </c>
      <c r="E236" s="87">
        <f t="shared" si="27"/>
        <v>594.4469299665583</v>
      </c>
      <c r="F236" s="88">
        <f t="shared" si="28"/>
        <v>890.1673955533262</v>
      </c>
      <c r="G236" s="95">
        <f t="shared" si="29"/>
        <v>165001.99910674203</v>
      </c>
      <c r="H236" s="94">
        <f t="shared" si="33"/>
        <v>188647.92207007695</v>
      </c>
      <c r="I236" s="94">
        <f t="shared" si="34"/>
        <v>134998.00089325776</v>
      </c>
      <c r="J236" s="96">
        <f>(1-L$14)*E236+F236</f>
        <v>1176.9880392621906</v>
      </c>
    </row>
    <row r="237" spans="1:10" ht="15">
      <c r="A237" s="91">
        <f t="shared" si="30"/>
        <v>219</v>
      </c>
      <c r="B237" s="92">
        <f t="shared" si="31"/>
        <v>3</v>
      </c>
      <c r="C237" s="93">
        <f t="shared" si="32"/>
        <v>2037</v>
      </c>
      <c r="D237" s="94">
        <f t="shared" si="35"/>
        <v>165001.99910674203</v>
      </c>
      <c r="E237" s="87">
        <f t="shared" si="27"/>
        <v>591.2571634658256</v>
      </c>
      <c r="F237" s="88">
        <f t="shared" si="28"/>
        <v>893.3571620540589</v>
      </c>
      <c r="G237" s="95">
        <f t="shared" si="29"/>
        <v>164108.641944688</v>
      </c>
      <c r="H237" s="94">
        <f t="shared" si="33"/>
        <v>189239.1792335428</v>
      </c>
      <c r="I237" s="94">
        <f t="shared" si="34"/>
        <v>135891.3580553118</v>
      </c>
      <c r="J237" s="96">
        <f>(1-L$14)*E237+F237</f>
        <v>1178.6387434263197</v>
      </c>
    </row>
    <row r="238" spans="1:10" ht="15">
      <c r="A238" s="91">
        <f t="shared" si="30"/>
        <v>220</v>
      </c>
      <c r="B238" s="92">
        <f t="shared" si="31"/>
        <v>4</v>
      </c>
      <c r="C238" s="93">
        <f t="shared" si="32"/>
        <v>2037</v>
      </c>
      <c r="D238" s="94">
        <f t="shared" si="35"/>
        <v>164108.641944688</v>
      </c>
      <c r="E238" s="87">
        <f t="shared" si="27"/>
        <v>588.0559669684652</v>
      </c>
      <c r="F238" s="88">
        <f t="shared" si="28"/>
        <v>896.5583585514192</v>
      </c>
      <c r="G238" s="95">
        <f t="shared" si="29"/>
        <v>163212.08358613658</v>
      </c>
      <c r="H238" s="94">
        <f t="shared" si="33"/>
        <v>189827.23520051126</v>
      </c>
      <c r="I238" s="94">
        <f t="shared" si="34"/>
        <v>136787.91641386322</v>
      </c>
      <c r="J238" s="96">
        <f>(1-L$14)*E238+F238</f>
        <v>1180.2953626137037</v>
      </c>
    </row>
    <row r="239" spans="1:10" ht="15">
      <c r="A239" s="91">
        <f t="shared" si="30"/>
        <v>221</v>
      </c>
      <c r="B239" s="92">
        <f t="shared" si="31"/>
        <v>5</v>
      </c>
      <c r="C239" s="93">
        <f t="shared" si="32"/>
        <v>2037</v>
      </c>
      <c r="D239" s="94">
        <f t="shared" si="35"/>
        <v>163212.08358613658</v>
      </c>
      <c r="E239" s="87">
        <f t="shared" si="27"/>
        <v>584.8432995169893</v>
      </c>
      <c r="F239" s="88">
        <f t="shared" si="28"/>
        <v>899.7710260028952</v>
      </c>
      <c r="G239" s="95">
        <f t="shared" si="29"/>
        <v>162312.3125601337</v>
      </c>
      <c r="H239" s="94">
        <f t="shared" si="33"/>
        <v>190412.07850002826</v>
      </c>
      <c r="I239" s="94">
        <f t="shared" si="34"/>
        <v>137687.6874398661</v>
      </c>
      <c r="J239" s="96">
        <f>(1-L$14)*E239+F239</f>
        <v>1181.9579180198425</v>
      </c>
    </row>
    <row r="240" spans="1:10" ht="15">
      <c r="A240" s="91">
        <f t="shared" si="30"/>
        <v>222</v>
      </c>
      <c r="B240" s="92">
        <f t="shared" si="31"/>
        <v>6</v>
      </c>
      <c r="C240" s="93">
        <f t="shared" si="32"/>
        <v>2037</v>
      </c>
      <c r="D240" s="94">
        <f t="shared" si="35"/>
        <v>162312.3125601337</v>
      </c>
      <c r="E240" s="87">
        <f t="shared" si="27"/>
        <v>581.6191200071456</v>
      </c>
      <c r="F240" s="88">
        <f t="shared" si="28"/>
        <v>902.9952055127388</v>
      </c>
      <c r="G240" s="95">
        <f t="shared" si="29"/>
        <v>161409.31735462096</v>
      </c>
      <c r="H240" s="94">
        <f t="shared" si="33"/>
        <v>190993.6976200354</v>
      </c>
      <c r="I240" s="94">
        <f t="shared" si="34"/>
        <v>138590.68264537884</v>
      </c>
      <c r="J240" s="96">
        <f>(1-L$14)*E240+F240</f>
        <v>1183.6264309161866</v>
      </c>
    </row>
    <row r="241" spans="1:10" ht="15">
      <c r="A241" s="91">
        <f t="shared" si="30"/>
        <v>223</v>
      </c>
      <c r="B241" s="92">
        <f t="shared" si="31"/>
        <v>7</v>
      </c>
      <c r="C241" s="93">
        <f t="shared" si="32"/>
        <v>2037</v>
      </c>
      <c r="D241" s="94">
        <f t="shared" si="35"/>
        <v>161409.31735462096</v>
      </c>
      <c r="E241" s="87">
        <f t="shared" si="27"/>
        <v>578.3833871873917</v>
      </c>
      <c r="F241" s="88">
        <f t="shared" si="28"/>
        <v>906.2309383324928</v>
      </c>
      <c r="G241" s="95">
        <f t="shared" si="29"/>
        <v>160503.08641628845</v>
      </c>
      <c r="H241" s="94">
        <f t="shared" si="33"/>
        <v>191572.0810072228</v>
      </c>
      <c r="I241" s="94">
        <f t="shared" si="34"/>
        <v>139496.91358371134</v>
      </c>
      <c r="J241" s="96">
        <f>(1-L$14)*E241+F241</f>
        <v>1185.3009226504093</v>
      </c>
    </row>
    <row r="242" spans="1:10" ht="15">
      <c r="A242" s="91">
        <f t="shared" si="30"/>
        <v>224</v>
      </c>
      <c r="B242" s="92">
        <f t="shared" si="31"/>
        <v>8</v>
      </c>
      <c r="C242" s="93">
        <f t="shared" si="32"/>
        <v>2037</v>
      </c>
      <c r="D242" s="94">
        <f t="shared" si="35"/>
        <v>160503.08641628845</v>
      </c>
      <c r="E242" s="87">
        <f t="shared" si="27"/>
        <v>575.1360596583669</v>
      </c>
      <c r="F242" s="88">
        <f t="shared" si="28"/>
        <v>909.4782658615176</v>
      </c>
      <c r="G242" s="95">
        <f t="shared" si="29"/>
        <v>159593.60815042694</v>
      </c>
      <c r="H242" s="94">
        <f t="shared" si="33"/>
        <v>192147.21706688116</v>
      </c>
      <c r="I242" s="94">
        <f t="shared" si="34"/>
        <v>140406.39184957286</v>
      </c>
      <c r="J242" s="96">
        <f>(1-L$14)*E242+F242</f>
        <v>1186.9814146466797</v>
      </c>
    </row>
    <row r="243" spans="1:10" ht="15">
      <c r="A243" s="91">
        <f t="shared" si="30"/>
        <v>225</v>
      </c>
      <c r="B243" s="92">
        <f t="shared" si="31"/>
        <v>9</v>
      </c>
      <c r="C243" s="93">
        <f t="shared" si="32"/>
        <v>2037</v>
      </c>
      <c r="D243" s="94">
        <f t="shared" si="35"/>
        <v>159593.60815042694</v>
      </c>
      <c r="E243" s="87">
        <f t="shared" si="27"/>
        <v>571.8770958723632</v>
      </c>
      <c r="F243" s="88">
        <f t="shared" si="28"/>
        <v>912.7372296475213</v>
      </c>
      <c r="G243" s="95">
        <f t="shared" si="29"/>
        <v>158680.87092077942</v>
      </c>
      <c r="H243" s="94">
        <f t="shared" si="33"/>
        <v>192719.09416275352</v>
      </c>
      <c r="I243" s="94">
        <f t="shared" si="34"/>
        <v>141319.12907922038</v>
      </c>
      <c r="J243" s="96">
        <f>(1-L$14)*E243+F243</f>
        <v>1188.6679284059364</v>
      </c>
    </row>
    <row r="244" spans="1:10" ht="15">
      <c r="A244" s="91">
        <f t="shared" si="30"/>
        <v>226</v>
      </c>
      <c r="B244" s="92">
        <f t="shared" si="31"/>
        <v>10</v>
      </c>
      <c r="C244" s="93">
        <f t="shared" si="32"/>
        <v>2037</v>
      </c>
      <c r="D244" s="94">
        <f t="shared" si="35"/>
        <v>158680.87092077942</v>
      </c>
      <c r="E244" s="87">
        <f t="shared" si="27"/>
        <v>568.6064541327929</v>
      </c>
      <c r="F244" s="88">
        <f t="shared" si="28"/>
        <v>916.0078713870915</v>
      </c>
      <c r="G244" s="95">
        <f t="shared" si="29"/>
        <v>157764.86304939233</v>
      </c>
      <c r="H244" s="94">
        <f t="shared" si="33"/>
        <v>193287.70061688632</v>
      </c>
      <c r="I244" s="94">
        <f t="shared" si="34"/>
        <v>142235.13695060747</v>
      </c>
      <c r="J244" s="96">
        <f>(1-L$14)*E244+F244</f>
        <v>1190.3604855061642</v>
      </c>
    </row>
    <row r="245" spans="1:10" ht="15">
      <c r="A245" s="91">
        <f t="shared" si="30"/>
        <v>227</v>
      </c>
      <c r="B245" s="92">
        <f t="shared" si="31"/>
        <v>11</v>
      </c>
      <c r="C245" s="93">
        <f t="shared" si="32"/>
        <v>2037</v>
      </c>
      <c r="D245" s="94">
        <f t="shared" si="35"/>
        <v>157764.86304939233</v>
      </c>
      <c r="E245" s="87">
        <f t="shared" si="27"/>
        <v>565.3240925936558</v>
      </c>
      <c r="F245" s="88">
        <f t="shared" si="28"/>
        <v>919.2902329262287</v>
      </c>
      <c r="G245" s="95">
        <f t="shared" si="29"/>
        <v>156845.5728164661</v>
      </c>
      <c r="H245" s="94">
        <f t="shared" si="33"/>
        <v>193853.02470947997</v>
      </c>
      <c r="I245" s="94">
        <f t="shared" si="34"/>
        <v>143154.4271835337</v>
      </c>
      <c r="J245" s="96">
        <f>(1-L$14)*E245+F245</f>
        <v>1192.0591076026676</v>
      </c>
    </row>
    <row r="246" spans="1:10" ht="15">
      <c r="A246" s="91">
        <f t="shared" si="30"/>
        <v>228</v>
      </c>
      <c r="B246" s="92">
        <f t="shared" si="31"/>
        <v>12</v>
      </c>
      <c r="C246" s="93">
        <f t="shared" si="32"/>
        <v>2037</v>
      </c>
      <c r="D246" s="94">
        <f t="shared" si="35"/>
        <v>156845.5728164661</v>
      </c>
      <c r="E246" s="87">
        <f t="shared" si="27"/>
        <v>562.0299692590035</v>
      </c>
      <c r="F246" s="88">
        <f t="shared" si="28"/>
        <v>922.584356260881</v>
      </c>
      <c r="G246" s="95">
        <f t="shared" si="29"/>
        <v>155922.9884602052</v>
      </c>
      <c r="H246" s="94">
        <f t="shared" si="33"/>
        <v>194415.05467873896</v>
      </c>
      <c r="I246" s="94">
        <f t="shared" si="34"/>
        <v>144077.0115397946</v>
      </c>
      <c r="J246" s="96">
        <f>(1-L$14)*E246+F246</f>
        <v>1193.7638164283503</v>
      </c>
    </row>
    <row r="247" spans="1:10" ht="15">
      <c r="A247" s="91">
        <f t="shared" si="30"/>
        <v>229</v>
      </c>
      <c r="B247" s="92">
        <f t="shared" si="31"/>
        <v>1</v>
      </c>
      <c r="C247" s="93">
        <f t="shared" si="32"/>
        <v>2038</v>
      </c>
      <c r="D247" s="94">
        <f t="shared" si="35"/>
        <v>155922.9884602052</v>
      </c>
      <c r="E247" s="87">
        <f t="shared" si="27"/>
        <v>558.7240419824019</v>
      </c>
      <c r="F247" s="88">
        <f t="shared" si="28"/>
        <v>925.8902835374826</v>
      </c>
      <c r="G247" s="95">
        <f t="shared" si="29"/>
        <v>154997.09817666773</v>
      </c>
      <c r="H247" s="94">
        <f t="shared" si="33"/>
        <v>194973.77872072137</v>
      </c>
      <c r="I247" s="94">
        <f t="shared" si="34"/>
        <v>145002.90182333207</v>
      </c>
      <c r="J247" s="96">
        <f>(1-L$14)*E247+F247</f>
        <v>1195.4746337939914</v>
      </c>
    </row>
    <row r="248" spans="1:10" ht="15">
      <c r="A248" s="91">
        <f t="shared" si="30"/>
        <v>230</v>
      </c>
      <c r="B248" s="92">
        <f t="shared" si="31"/>
        <v>2</v>
      </c>
      <c r="C248" s="93">
        <f t="shared" si="32"/>
        <v>2038</v>
      </c>
      <c r="D248" s="94">
        <f t="shared" si="35"/>
        <v>154997.09817666773</v>
      </c>
      <c r="E248" s="87">
        <f t="shared" si="27"/>
        <v>555.4062684663926</v>
      </c>
      <c r="F248" s="88">
        <f t="shared" si="28"/>
        <v>929.2080570534919</v>
      </c>
      <c r="G248" s="95">
        <f t="shared" si="29"/>
        <v>154067.89011961423</v>
      </c>
      <c r="H248" s="94">
        <f t="shared" si="33"/>
        <v>195529.18498918775</v>
      </c>
      <c r="I248" s="94">
        <f t="shared" si="34"/>
        <v>145932.10988038557</v>
      </c>
      <c r="J248" s="96">
        <f>(1-L$14)*E248+F248</f>
        <v>1197.1915815885263</v>
      </c>
    </row>
    <row r="249" spans="1:10" ht="15">
      <c r="A249" s="91">
        <f t="shared" si="30"/>
        <v>231</v>
      </c>
      <c r="B249" s="92">
        <f t="shared" si="31"/>
        <v>3</v>
      </c>
      <c r="C249" s="93">
        <f t="shared" si="32"/>
        <v>2038</v>
      </c>
      <c r="D249" s="94">
        <f t="shared" si="35"/>
        <v>154067.89011961423</v>
      </c>
      <c r="E249" s="87">
        <f t="shared" si="27"/>
        <v>552.0766062619509</v>
      </c>
      <c r="F249" s="88">
        <f t="shared" si="28"/>
        <v>932.5377192579335</v>
      </c>
      <c r="G249" s="95">
        <f t="shared" si="29"/>
        <v>153135.3524003563</v>
      </c>
      <c r="H249" s="94">
        <f t="shared" si="33"/>
        <v>196081.2615954497</v>
      </c>
      <c r="I249" s="94">
        <f t="shared" si="34"/>
        <v>146864.6475996435</v>
      </c>
      <c r="J249" s="96">
        <f>(1-L$14)*E249+F249</f>
        <v>1198.9146817793248</v>
      </c>
    </row>
    <row r="250" spans="1:10" ht="15">
      <c r="A250" s="91">
        <f t="shared" si="30"/>
        <v>232</v>
      </c>
      <c r="B250" s="92">
        <f t="shared" si="31"/>
        <v>4</v>
      </c>
      <c r="C250" s="93">
        <f t="shared" si="32"/>
        <v>2038</v>
      </c>
      <c r="D250" s="94">
        <f t="shared" si="35"/>
        <v>153135.3524003563</v>
      </c>
      <c r="E250" s="87">
        <f t="shared" si="27"/>
        <v>548.7350127679433</v>
      </c>
      <c r="F250" s="88">
        <f t="shared" si="28"/>
        <v>935.8793127519411</v>
      </c>
      <c r="G250" s="95">
        <f t="shared" si="29"/>
        <v>152199.47308760436</v>
      </c>
      <c r="H250" s="94">
        <f t="shared" si="33"/>
        <v>196629.99660821765</v>
      </c>
      <c r="I250" s="94">
        <f t="shared" si="34"/>
        <v>147800.52691239543</v>
      </c>
      <c r="J250" s="96">
        <f>(1-L$14)*E250+F250</f>
        <v>1200.643956412474</v>
      </c>
    </row>
    <row r="251" spans="1:10" ht="15">
      <c r="A251" s="91">
        <f t="shared" si="30"/>
        <v>233</v>
      </c>
      <c r="B251" s="92">
        <f t="shared" si="31"/>
        <v>5</v>
      </c>
      <c r="C251" s="93">
        <f t="shared" si="32"/>
        <v>2038</v>
      </c>
      <c r="D251" s="94">
        <f t="shared" si="35"/>
        <v>152199.47308760436</v>
      </c>
      <c r="E251" s="87">
        <f t="shared" si="27"/>
        <v>545.3814452305822</v>
      </c>
      <c r="F251" s="88">
        <f t="shared" si="28"/>
        <v>939.2328802893022</v>
      </c>
      <c r="G251" s="95">
        <f t="shared" si="29"/>
        <v>151260.24020731507</v>
      </c>
      <c r="H251" s="94">
        <f t="shared" si="33"/>
        <v>197175.37805344825</v>
      </c>
      <c r="I251" s="94">
        <f t="shared" si="34"/>
        <v>148739.75979268472</v>
      </c>
      <c r="J251" s="96">
        <f>(1-L$14)*E251+F251</f>
        <v>1202.3794276130582</v>
      </c>
    </row>
    <row r="252" spans="1:10" ht="15">
      <c r="A252" s="91">
        <f t="shared" si="30"/>
        <v>234</v>
      </c>
      <c r="B252" s="92">
        <f t="shared" si="31"/>
        <v>6</v>
      </c>
      <c r="C252" s="93">
        <f t="shared" si="32"/>
        <v>2038</v>
      </c>
      <c r="D252" s="94">
        <f t="shared" si="35"/>
        <v>151260.24020731507</v>
      </c>
      <c r="E252" s="87">
        <f t="shared" si="27"/>
        <v>542.015860742879</v>
      </c>
      <c r="F252" s="88">
        <f t="shared" si="28"/>
        <v>942.5984647770055</v>
      </c>
      <c r="G252" s="95">
        <f t="shared" si="29"/>
        <v>150317.64174253808</v>
      </c>
      <c r="H252" s="94">
        <f t="shared" si="33"/>
        <v>197717.39391419114</v>
      </c>
      <c r="I252" s="94">
        <f t="shared" si="34"/>
        <v>149682.35825746172</v>
      </c>
      <c r="J252" s="96">
        <f>(1-L$14)*E252+F252</f>
        <v>1204.1211175854446</v>
      </c>
    </row>
    <row r="253" spans="1:10" ht="15">
      <c r="A253" s="91">
        <f t="shared" si="30"/>
        <v>235</v>
      </c>
      <c r="B253" s="92">
        <f t="shared" si="31"/>
        <v>7</v>
      </c>
      <c r="C253" s="93">
        <f t="shared" si="32"/>
        <v>2038</v>
      </c>
      <c r="D253" s="94">
        <f t="shared" si="35"/>
        <v>150317.64174253808</v>
      </c>
      <c r="E253" s="87">
        <f t="shared" si="27"/>
        <v>538.6382162440947</v>
      </c>
      <c r="F253" s="88">
        <f t="shared" si="28"/>
        <v>945.9761092757898</v>
      </c>
      <c r="G253" s="95">
        <f t="shared" si="29"/>
        <v>149371.66563326228</v>
      </c>
      <c r="H253" s="94">
        <f t="shared" si="33"/>
        <v>198256.03213043523</v>
      </c>
      <c r="I253" s="94">
        <f t="shared" si="34"/>
        <v>150628.33436673752</v>
      </c>
      <c r="J253" s="96">
        <f>(1-L$14)*E253+F253</f>
        <v>1205.8690486135656</v>
      </c>
    </row>
    <row r="254" spans="1:10" ht="15">
      <c r="A254" s="91">
        <f t="shared" si="30"/>
        <v>236</v>
      </c>
      <c r="B254" s="92">
        <f t="shared" si="31"/>
        <v>8</v>
      </c>
      <c r="C254" s="93">
        <f t="shared" si="32"/>
        <v>2038</v>
      </c>
      <c r="D254" s="94">
        <f t="shared" si="35"/>
        <v>149371.66563326228</v>
      </c>
      <c r="E254" s="87">
        <f t="shared" si="27"/>
        <v>535.2484685191898</v>
      </c>
      <c r="F254" s="88">
        <f t="shared" si="28"/>
        <v>949.3658570006946</v>
      </c>
      <c r="G254" s="95">
        <f t="shared" si="29"/>
        <v>148422.29977626159</v>
      </c>
      <c r="H254" s="94">
        <f t="shared" si="33"/>
        <v>198791.2805989544</v>
      </c>
      <c r="I254" s="94">
        <f t="shared" si="34"/>
        <v>151577.7002237382</v>
      </c>
      <c r="J254" s="96">
        <f>(1-L$14)*E254+F254</f>
        <v>1207.6232430612038</v>
      </c>
    </row>
    <row r="255" spans="1:10" ht="15">
      <c r="A255" s="91">
        <f t="shared" si="30"/>
        <v>237</v>
      </c>
      <c r="B255" s="92">
        <f t="shared" si="31"/>
        <v>9</v>
      </c>
      <c r="C255" s="93">
        <f t="shared" si="32"/>
        <v>2038</v>
      </c>
      <c r="D255" s="94">
        <f t="shared" si="35"/>
        <v>148422.29977626159</v>
      </c>
      <c r="E255" s="87">
        <f t="shared" si="27"/>
        <v>531.8465741982707</v>
      </c>
      <c r="F255" s="88">
        <f t="shared" si="28"/>
        <v>952.7677513216138</v>
      </c>
      <c r="G255" s="95">
        <f t="shared" si="29"/>
        <v>147469.53202493998</v>
      </c>
      <c r="H255" s="94">
        <f t="shared" si="33"/>
        <v>199323.1271731527</v>
      </c>
      <c r="I255" s="94">
        <f t="shared" si="34"/>
        <v>152530.46797505982</v>
      </c>
      <c r="J255" s="96">
        <f>(1-L$14)*E255+F255</f>
        <v>1209.3837233722793</v>
      </c>
    </row>
    <row r="256" spans="1:10" ht="15">
      <c r="A256" s="91">
        <f t="shared" si="30"/>
        <v>238</v>
      </c>
      <c r="B256" s="92">
        <f t="shared" si="31"/>
        <v>10</v>
      </c>
      <c r="C256" s="93">
        <f t="shared" si="32"/>
        <v>2038</v>
      </c>
      <c r="D256" s="94">
        <f t="shared" si="35"/>
        <v>147469.53202493998</v>
      </c>
      <c r="E256" s="87">
        <f t="shared" si="27"/>
        <v>528.4324897560349</v>
      </c>
      <c r="F256" s="88">
        <f t="shared" si="28"/>
        <v>956.1818357638496</v>
      </c>
      <c r="G256" s="95">
        <f t="shared" si="29"/>
        <v>146513.35018917613</v>
      </c>
      <c r="H256" s="94">
        <f t="shared" si="33"/>
        <v>199851.55966290872</v>
      </c>
      <c r="I256" s="94">
        <f t="shared" si="34"/>
        <v>153486.64981082367</v>
      </c>
      <c r="J256" s="96">
        <f>(1-L$14)*E256+F256</f>
        <v>1211.1505120711365</v>
      </c>
    </row>
    <row r="257" spans="1:10" ht="15">
      <c r="A257" s="91">
        <f t="shared" si="30"/>
        <v>239</v>
      </c>
      <c r="B257" s="92">
        <f t="shared" si="31"/>
        <v>11</v>
      </c>
      <c r="C257" s="93">
        <f t="shared" si="32"/>
        <v>2038</v>
      </c>
      <c r="D257" s="94">
        <f t="shared" si="35"/>
        <v>146513.35018917613</v>
      </c>
      <c r="E257" s="87">
        <f t="shared" si="27"/>
        <v>525.0061715112143</v>
      </c>
      <c r="F257" s="88">
        <f t="shared" si="28"/>
        <v>959.6081540086701</v>
      </c>
      <c r="G257" s="95">
        <f t="shared" si="29"/>
        <v>145553.74203516747</v>
      </c>
      <c r="H257" s="94">
        <f t="shared" si="33"/>
        <v>200376.56583441995</v>
      </c>
      <c r="I257" s="94">
        <f t="shared" si="34"/>
        <v>154446.25796483233</v>
      </c>
      <c r="J257" s="96">
        <f>(1-L$14)*E257+F257</f>
        <v>1212.923631762831</v>
      </c>
    </row>
    <row r="258" spans="1:10" ht="15">
      <c r="A258" s="91">
        <f t="shared" si="30"/>
        <v>240</v>
      </c>
      <c r="B258" s="92">
        <f t="shared" si="31"/>
        <v>12</v>
      </c>
      <c r="C258" s="93">
        <f t="shared" si="32"/>
        <v>2038</v>
      </c>
      <c r="D258" s="94">
        <f t="shared" si="35"/>
        <v>145553.74203516747</v>
      </c>
      <c r="E258" s="87">
        <f t="shared" si="27"/>
        <v>521.5675756260167</v>
      </c>
      <c r="F258" s="88">
        <f t="shared" si="28"/>
        <v>963.0467498938677</v>
      </c>
      <c r="G258" s="95">
        <f t="shared" si="29"/>
        <v>144590.6952852736</v>
      </c>
      <c r="H258" s="94">
        <f t="shared" si="33"/>
        <v>200898.13341004596</v>
      </c>
      <c r="I258" s="94">
        <f t="shared" si="34"/>
        <v>155409.3047147262</v>
      </c>
      <c r="J258" s="96">
        <f>(1-L$14)*E258+F258</f>
        <v>1214.7031051334209</v>
      </c>
    </row>
    <row r="259" spans="1:10" ht="15">
      <c r="A259" s="91">
        <f t="shared" si="30"/>
        <v>241</v>
      </c>
      <c r="B259" s="92">
        <f t="shared" si="31"/>
        <v>1</v>
      </c>
      <c r="C259" s="93">
        <f t="shared" si="32"/>
        <v>2039</v>
      </c>
      <c r="D259" s="94">
        <f t="shared" si="35"/>
        <v>144590.6952852736</v>
      </c>
      <c r="E259" s="87">
        <f t="shared" si="27"/>
        <v>518.1166581055637</v>
      </c>
      <c r="F259" s="88">
        <f t="shared" si="28"/>
        <v>966.4976674143207</v>
      </c>
      <c r="G259" s="95">
        <f t="shared" si="29"/>
        <v>143624.1976178593</v>
      </c>
      <c r="H259" s="94">
        <f t="shared" si="33"/>
        <v>201416.25006815154</v>
      </c>
      <c r="I259" s="94">
        <f t="shared" si="34"/>
        <v>156375.8023821405</v>
      </c>
      <c r="J259" s="96">
        <f>(1-L$14)*E259+F259</f>
        <v>1216.4889549502552</v>
      </c>
    </row>
    <row r="260" spans="1:10" ht="15">
      <c r="A260" s="91">
        <f t="shared" si="30"/>
        <v>242</v>
      </c>
      <c r="B260" s="92">
        <f t="shared" si="31"/>
        <v>2</v>
      </c>
      <c r="C260" s="93">
        <f t="shared" si="32"/>
        <v>2039</v>
      </c>
      <c r="D260" s="94">
        <f t="shared" si="35"/>
        <v>143624.1976178593</v>
      </c>
      <c r="E260" s="87">
        <f t="shared" si="27"/>
        <v>514.6533747973291</v>
      </c>
      <c r="F260" s="88">
        <f t="shared" si="28"/>
        <v>969.9609507225554</v>
      </c>
      <c r="G260" s="95">
        <f t="shared" si="29"/>
        <v>142654.23666713672</v>
      </c>
      <c r="H260" s="94">
        <f t="shared" si="33"/>
        <v>201930.90344294885</v>
      </c>
      <c r="I260" s="94">
        <f t="shared" si="34"/>
        <v>157345.76333286308</v>
      </c>
      <c r="J260" s="96">
        <f>(1-L$14)*E260+F260</f>
        <v>1218.2812040622666</v>
      </c>
    </row>
    <row r="261" spans="1:10" ht="15">
      <c r="A261" s="91">
        <f t="shared" si="30"/>
        <v>243</v>
      </c>
      <c r="B261" s="92">
        <f t="shared" si="31"/>
        <v>3</v>
      </c>
      <c r="C261" s="93">
        <f t="shared" si="32"/>
        <v>2039</v>
      </c>
      <c r="D261" s="94">
        <f t="shared" si="35"/>
        <v>142654.23666713672</v>
      </c>
      <c r="E261" s="87">
        <f t="shared" si="27"/>
        <v>511.17768139057324</v>
      </c>
      <c r="F261" s="88">
        <f t="shared" si="28"/>
        <v>973.4366441293112</v>
      </c>
      <c r="G261" s="95">
        <f t="shared" si="29"/>
        <v>141680.8000230074</v>
      </c>
      <c r="H261" s="94">
        <f t="shared" si="33"/>
        <v>202442.08112433943</v>
      </c>
      <c r="I261" s="94">
        <f t="shared" si="34"/>
        <v>158319.1999769924</v>
      </c>
      <c r="J261" s="96">
        <f>(1-L$14)*E261+F261</f>
        <v>1220.0798754002628</v>
      </c>
    </row>
    <row r="262" spans="1:10" ht="15">
      <c r="A262" s="91">
        <f t="shared" si="30"/>
        <v>244</v>
      </c>
      <c r="B262" s="92">
        <f t="shared" si="31"/>
        <v>4</v>
      </c>
      <c r="C262" s="93">
        <f t="shared" si="32"/>
        <v>2039</v>
      </c>
      <c r="D262" s="94">
        <f t="shared" si="35"/>
        <v>141680.8000230074</v>
      </c>
      <c r="E262" s="87">
        <f t="shared" si="27"/>
        <v>507.68953341577657</v>
      </c>
      <c r="F262" s="88">
        <f t="shared" si="28"/>
        <v>976.9247921041078</v>
      </c>
      <c r="G262" s="95">
        <f t="shared" si="29"/>
        <v>140703.8752309033</v>
      </c>
      <c r="H262" s="94">
        <f t="shared" si="33"/>
        <v>202949.7706577552</v>
      </c>
      <c r="I262" s="94">
        <f t="shared" si="34"/>
        <v>159296.1247690965</v>
      </c>
      <c r="J262" s="96">
        <f>(1-L$14)*E262+F262</f>
        <v>1221.8849919772201</v>
      </c>
    </row>
    <row r="263" spans="1:10" ht="15">
      <c r="A263" s="91">
        <f t="shared" si="30"/>
        <v>245</v>
      </c>
      <c r="B263" s="92">
        <f t="shared" si="31"/>
        <v>5</v>
      </c>
      <c r="C263" s="93">
        <f t="shared" si="32"/>
        <v>2039</v>
      </c>
      <c r="D263" s="94">
        <f t="shared" si="35"/>
        <v>140703.8752309033</v>
      </c>
      <c r="E263" s="87">
        <f t="shared" si="27"/>
        <v>504.1888862440701</v>
      </c>
      <c r="F263" s="88">
        <f t="shared" si="28"/>
        <v>980.4254392758144</v>
      </c>
      <c r="G263" s="95">
        <f t="shared" si="29"/>
        <v>139723.4497916275</v>
      </c>
      <c r="H263" s="94">
        <f t="shared" si="33"/>
        <v>203453.95954399928</v>
      </c>
      <c r="I263" s="94">
        <f t="shared" si="34"/>
        <v>160276.5502083723</v>
      </c>
      <c r="J263" s="96">
        <f>(1-L$14)*E263+F263</f>
        <v>1223.6965768885782</v>
      </c>
    </row>
    <row r="264" spans="1:10" ht="15">
      <c r="A264" s="91">
        <f t="shared" si="30"/>
        <v>246</v>
      </c>
      <c r="B264" s="92">
        <f t="shared" si="31"/>
        <v>6</v>
      </c>
      <c r="C264" s="93">
        <f t="shared" si="32"/>
        <v>2039</v>
      </c>
      <c r="D264" s="94">
        <f t="shared" si="35"/>
        <v>139723.4497916275</v>
      </c>
      <c r="E264" s="87">
        <f t="shared" si="27"/>
        <v>500.6756950866652</v>
      </c>
      <c r="F264" s="88">
        <f t="shared" si="28"/>
        <v>983.9386304332193</v>
      </c>
      <c r="G264" s="95">
        <f t="shared" si="29"/>
        <v>138739.51116119427</v>
      </c>
      <c r="H264" s="94">
        <f t="shared" si="33"/>
        <v>203954.63523908594</v>
      </c>
      <c r="I264" s="94">
        <f t="shared" si="34"/>
        <v>161260.48883880553</v>
      </c>
      <c r="J264" s="96">
        <f>(1-L$14)*E264+F264</f>
        <v>1225.5146533125353</v>
      </c>
    </row>
    <row r="265" spans="1:10" ht="15">
      <c r="A265" s="91">
        <f t="shared" si="30"/>
        <v>247</v>
      </c>
      <c r="B265" s="92">
        <f t="shared" si="31"/>
        <v>7</v>
      </c>
      <c r="C265" s="93">
        <f t="shared" si="32"/>
        <v>2039</v>
      </c>
      <c r="D265" s="94">
        <f t="shared" si="35"/>
        <v>138739.51116119427</v>
      </c>
      <c r="E265" s="87">
        <f t="shared" si="27"/>
        <v>497.1499149942794</v>
      </c>
      <c r="F265" s="88">
        <f t="shared" si="28"/>
        <v>987.464410525605</v>
      </c>
      <c r="G265" s="95">
        <f t="shared" si="29"/>
        <v>137752.04675066867</v>
      </c>
      <c r="H265" s="94">
        <f t="shared" si="33"/>
        <v>204451.78515408022</v>
      </c>
      <c r="I265" s="94">
        <f t="shared" si="34"/>
        <v>162247.95324933113</v>
      </c>
      <c r="J265" s="96">
        <f>(1-L$14)*E265+F265</f>
        <v>1227.3392445103448</v>
      </c>
    </row>
    <row r="266" spans="1:10" ht="15">
      <c r="A266" s="91">
        <f t="shared" si="30"/>
        <v>248</v>
      </c>
      <c r="B266" s="92">
        <f t="shared" si="31"/>
        <v>8</v>
      </c>
      <c r="C266" s="93">
        <f t="shared" si="32"/>
        <v>2039</v>
      </c>
      <c r="D266" s="94">
        <f t="shared" si="35"/>
        <v>137752.04675066867</v>
      </c>
      <c r="E266" s="87">
        <f t="shared" si="27"/>
        <v>493.6115008565627</v>
      </c>
      <c r="F266" s="88">
        <f t="shared" si="28"/>
        <v>991.0028246633217</v>
      </c>
      <c r="G266" s="95">
        <f t="shared" si="29"/>
        <v>136761.04392600534</v>
      </c>
      <c r="H266" s="94">
        <f t="shared" si="33"/>
        <v>204945.39665493678</v>
      </c>
      <c r="I266" s="94">
        <f t="shared" si="34"/>
        <v>163238.95607399446</v>
      </c>
      <c r="J266" s="96">
        <f>(1-L$14)*E266+F266</f>
        <v>1229.1703738266133</v>
      </c>
    </row>
    <row r="267" spans="1:10" ht="15">
      <c r="A267" s="91">
        <f t="shared" si="30"/>
        <v>249</v>
      </c>
      <c r="B267" s="92">
        <f t="shared" si="31"/>
        <v>9</v>
      </c>
      <c r="C267" s="93">
        <f t="shared" si="32"/>
        <v>2039</v>
      </c>
      <c r="D267" s="94">
        <f t="shared" si="35"/>
        <v>136761.04392600534</v>
      </c>
      <c r="E267" s="87">
        <f t="shared" si="27"/>
        <v>490.0604074015191</v>
      </c>
      <c r="F267" s="88">
        <f t="shared" si="28"/>
        <v>994.5539181183653</v>
      </c>
      <c r="G267" s="95">
        <f t="shared" si="29"/>
        <v>135766.49000788698</v>
      </c>
      <c r="H267" s="94">
        <f t="shared" si="33"/>
        <v>205435.4570623383</v>
      </c>
      <c r="I267" s="94">
        <f t="shared" si="34"/>
        <v>164233.5099921128</v>
      </c>
      <c r="J267" s="96">
        <f>(1-L$14)*E267+F267</f>
        <v>1231.0080646895983</v>
      </c>
    </row>
    <row r="268" spans="1:10" ht="15">
      <c r="A268" s="91">
        <f t="shared" si="30"/>
        <v>250</v>
      </c>
      <c r="B268" s="92">
        <f t="shared" si="31"/>
        <v>10</v>
      </c>
      <c r="C268" s="93">
        <f t="shared" si="32"/>
        <v>2039</v>
      </c>
      <c r="D268" s="94">
        <f t="shared" si="35"/>
        <v>135766.49000788698</v>
      </c>
      <c r="E268" s="87">
        <f t="shared" si="27"/>
        <v>486.4965891949283</v>
      </c>
      <c r="F268" s="88">
        <f t="shared" si="28"/>
        <v>998.1177363249562</v>
      </c>
      <c r="G268" s="95">
        <f t="shared" si="29"/>
        <v>134768.37227156202</v>
      </c>
      <c r="H268" s="94">
        <f t="shared" si="33"/>
        <v>205921.95365153323</v>
      </c>
      <c r="I268" s="94">
        <f t="shared" si="34"/>
        <v>165231.62772843777</v>
      </c>
      <c r="J268" s="96">
        <f>(1-L$14)*E268+F268</f>
        <v>1232.8523406115091</v>
      </c>
    </row>
    <row r="269" spans="1:10" ht="15">
      <c r="A269" s="91">
        <f t="shared" si="30"/>
        <v>251</v>
      </c>
      <c r="B269" s="92">
        <f t="shared" si="31"/>
        <v>11</v>
      </c>
      <c r="C269" s="93">
        <f t="shared" si="32"/>
        <v>2039</v>
      </c>
      <c r="D269" s="94">
        <f t="shared" si="35"/>
        <v>134768.37227156202</v>
      </c>
      <c r="E269" s="87">
        <f t="shared" si="27"/>
        <v>482.9200006397639</v>
      </c>
      <c r="F269" s="88">
        <f t="shared" si="28"/>
        <v>1001.6943248801206</v>
      </c>
      <c r="G269" s="95">
        <f t="shared" si="29"/>
        <v>133766.6779466819</v>
      </c>
      <c r="H269" s="94">
        <f t="shared" si="33"/>
        <v>206404.873652173</v>
      </c>
      <c r="I269" s="94">
        <f t="shared" si="34"/>
        <v>166233.32205331788</v>
      </c>
      <c r="J269" s="96">
        <f>(1-L$14)*E269+F269</f>
        <v>1234.7032251888068</v>
      </c>
    </row>
    <row r="270" spans="1:10" ht="15">
      <c r="A270" s="91">
        <f t="shared" si="30"/>
        <v>252</v>
      </c>
      <c r="B270" s="92">
        <f t="shared" si="31"/>
        <v>12</v>
      </c>
      <c r="C270" s="93">
        <f t="shared" si="32"/>
        <v>2039</v>
      </c>
      <c r="D270" s="94">
        <f t="shared" si="35"/>
        <v>133766.6779466819</v>
      </c>
      <c r="E270" s="87">
        <f t="shared" si="27"/>
        <v>479.33059597561015</v>
      </c>
      <c r="F270" s="88">
        <f t="shared" si="28"/>
        <v>1005.2837295442744</v>
      </c>
      <c r="G270" s="95">
        <f t="shared" si="29"/>
        <v>132761.39421713763</v>
      </c>
      <c r="H270" s="94">
        <f t="shared" si="33"/>
        <v>206884.2042481486</v>
      </c>
      <c r="I270" s="94">
        <f t="shared" si="34"/>
        <v>167238.60578286217</v>
      </c>
      <c r="J270" s="96">
        <f>(1-L$14)*E270+F270</f>
        <v>1236.5607421025063</v>
      </c>
    </row>
    <row r="271" spans="1:10" ht="15">
      <c r="A271" s="91">
        <f t="shared" si="30"/>
        <v>253</v>
      </c>
      <c r="B271" s="92">
        <f t="shared" si="31"/>
        <v>1</v>
      </c>
      <c r="C271" s="93">
        <f t="shared" si="32"/>
        <v>2040</v>
      </c>
      <c r="D271" s="94">
        <f t="shared" si="35"/>
        <v>132761.39421713763</v>
      </c>
      <c r="E271" s="87">
        <f t="shared" si="27"/>
        <v>475.72832927807644</v>
      </c>
      <c r="F271" s="88">
        <f t="shared" si="28"/>
        <v>1008.885996241808</v>
      </c>
      <c r="G271" s="95">
        <f t="shared" si="29"/>
        <v>131752.5082208958</v>
      </c>
      <c r="H271" s="94">
        <f t="shared" si="33"/>
        <v>207359.93257742666</v>
      </c>
      <c r="I271" s="94">
        <f t="shared" si="34"/>
        <v>168247.491779104</v>
      </c>
      <c r="J271" s="96">
        <f>(1-L$14)*E271+F271</f>
        <v>1238.42491511848</v>
      </c>
    </row>
    <row r="272" spans="1:10" ht="15">
      <c r="A272" s="91">
        <f t="shared" si="30"/>
        <v>254</v>
      </c>
      <c r="B272" s="92">
        <f t="shared" si="31"/>
        <v>2</v>
      </c>
      <c r="C272" s="93">
        <f t="shared" si="32"/>
        <v>2040</v>
      </c>
      <c r="D272" s="94">
        <f t="shared" si="35"/>
        <v>131752.5082208958</v>
      </c>
      <c r="E272" s="87">
        <f t="shared" si="27"/>
        <v>472.1131544582099</v>
      </c>
      <c r="F272" s="88">
        <f t="shared" si="28"/>
        <v>1012.5011710616745</v>
      </c>
      <c r="G272" s="95">
        <f t="shared" si="29"/>
        <v>130740.00704983412</v>
      </c>
      <c r="H272" s="94">
        <f t="shared" si="33"/>
        <v>207832.04573188486</v>
      </c>
      <c r="I272" s="94">
        <f t="shared" si="34"/>
        <v>169259.99295016567</v>
      </c>
      <c r="J272" s="96">
        <f>(1-L$14)*E272+F272</f>
        <v>1240.2957680877607</v>
      </c>
    </row>
    <row r="273" spans="1:10" ht="15">
      <c r="A273" s="91">
        <f t="shared" si="30"/>
        <v>255</v>
      </c>
      <c r="B273" s="92">
        <f t="shared" si="31"/>
        <v>3</v>
      </c>
      <c r="C273" s="93">
        <f t="shared" si="32"/>
        <v>2040</v>
      </c>
      <c r="D273" s="94">
        <f t="shared" si="35"/>
        <v>130740.00704983412</v>
      </c>
      <c r="E273" s="87">
        <f t="shared" si="27"/>
        <v>468.48502526190555</v>
      </c>
      <c r="F273" s="88">
        <f t="shared" si="28"/>
        <v>1016.1293002579789</v>
      </c>
      <c r="G273" s="95">
        <f t="shared" si="29"/>
        <v>129723.87774957615</v>
      </c>
      <c r="H273" s="94">
        <f t="shared" si="33"/>
        <v>208300.53075714677</v>
      </c>
      <c r="I273" s="94">
        <f t="shared" si="34"/>
        <v>170276.12225042365</v>
      </c>
      <c r="J273" s="96">
        <f>(1-L$14)*E273+F273</f>
        <v>1242.1733249468484</v>
      </c>
    </row>
    <row r="274" spans="1:10" ht="15">
      <c r="A274" s="91">
        <f t="shared" si="30"/>
        <v>256</v>
      </c>
      <c r="B274" s="92">
        <f t="shared" si="31"/>
        <v>4</v>
      </c>
      <c r="C274" s="93">
        <f t="shared" si="32"/>
        <v>2040</v>
      </c>
      <c r="D274" s="94">
        <f t="shared" si="35"/>
        <v>129723.87774957615</v>
      </c>
      <c r="E274" s="87">
        <f t="shared" si="27"/>
        <v>464.8438952693145</v>
      </c>
      <c r="F274" s="88">
        <f t="shared" si="28"/>
        <v>1019.7704302505699</v>
      </c>
      <c r="G274" s="95">
        <f t="shared" si="29"/>
        <v>128704.10731932557</v>
      </c>
      <c r="H274" s="94">
        <f t="shared" si="33"/>
        <v>208765.3746524161</v>
      </c>
      <c r="I274" s="94">
        <f t="shared" si="34"/>
        <v>171295.8926806742</v>
      </c>
      <c r="J274" s="96">
        <f>(1-L$14)*E274+F274</f>
        <v>1244.0576097180142</v>
      </c>
    </row>
    <row r="275" spans="1:10" ht="15">
      <c r="A275" s="91">
        <f t="shared" si="30"/>
        <v>257</v>
      </c>
      <c r="B275" s="92">
        <f t="shared" si="31"/>
        <v>5</v>
      </c>
      <c r="C275" s="93">
        <f t="shared" si="32"/>
        <v>2040</v>
      </c>
      <c r="D275" s="94">
        <f t="shared" si="35"/>
        <v>128704.10731932557</v>
      </c>
      <c r="E275" s="87">
        <f aca="true" t="shared" si="36" ref="E275:E338">IF(I$5=1,D$8,G$8)*D275/12</f>
        <v>461.18971789424995</v>
      </c>
      <c r="F275" s="88">
        <f aca="true" t="shared" si="37" ref="F275:F338">IF(I$5=1,$D$9-E275,0)</f>
        <v>1023.4246076256345</v>
      </c>
      <c r="G275" s="95">
        <f aca="true" t="shared" si="38" ref="G275:G338">D275-F275</f>
        <v>127680.68271169993</v>
      </c>
      <c r="H275" s="94">
        <f t="shared" si="33"/>
        <v>209226.56437031034</v>
      </c>
      <c r="I275" s="94">
        <f t="shared" si="34"/>
        <v>172319.31728829985</v>
      </c>
      <c r="J275" s="96">
        <f>(1-L$14)*E275+F275</f>
        <v>1245.9486465096102</v>
      </c>
    </row>
    <row r="276" spans="1:10" ht="15">
      <c r="A276" s="91">
        <f aca="true" t="shared" si="39" ref="A276:A339">A275+1</f>
        <v>258</v>
      </c>
      <c r="B276" s="92">
        <f aca="true" t="shared" si="40" ref="B276:B339">MOD(B275,12)+1</f>
        <v>6</v>
      </c>
      <c r="C276" s="93">
        <f aca="true" t="shared" si="41" ref="C276:C339">IF(B275=12,C275+1,C275)</f>
        <v>2040</v>
      </c>
      <c r="D276" s="94">
        <f t="shared" si="35"/>
        <v>127680.68271169993</v>
      </c>
      <c r="E276" s="87">
        <f t="shared" si="36"/>
        <v>457.5224463835914</v>
      </c>
      <c r="F276" s="88">
        <f t="shared" si="37"/>
        <v>1027.091879136293</v>
      </c>
      <c r="G276" s="95">
        <f t="shared" si="38"/>
        <v>126653.59083256364</v>
      </c>
      <c r="H276" s="94">
        <f aca="true" t="shared" si="42" ref="H276:H339">H275+E276</f>
        <v>209684.08681669395</v>
      </c>
      <c r="I276" s="94">
        <f aca="true" t="shared" si="43" ref="I276:I339">I275+F276</f>
        <v>173346.40916743616</v>
      </c>
      <c r="J276" s="96">
        <f>(1-L$14)*E276+F276</f>
        <v>1247.846459516376</v>
      </c>
    </row>
    <row r="277" spans="1:10" ht="15">
      <c r="A277" s="91">
        <f t="shared" si="39"/>
        <v>259</v>
      </c>
      <c r="B277" s="92">
        <f t="shared" si="40"/>
        <v>7</v>
      </c>
      <c r="C277" s="93">
        <f t="shared" si="41"/>
        <v>2040</v>
      </c>
      <c r="D277" s="94">
        <f aca="true" t="shared" si="44" ref="D277:D340">G276</f>
        <v>126653.59083256364</v>
      </c>
      <c r="E277" s="87">
        <f t="shared" si="36"/>
        <v>453.84203381668635</v>
      </c>
      <c r="F277" s="88">
        <f t="shared" si="37"/>
        <v>1030.772291703198</v>
      </c>
      <c r="G277" s="95">
        <f t="shared" si="38"/>
        <v>125622.81854086045</v>
      </c>
      <c r="H277" s="94">
        <f t="shared" si="42"/>
        <v>210137.92885051062</v>
      </c>
      <c r="I277" s="94">
        <f t="shared" si="43"/>
        <v>174377.18145913936</v>
      </c>
      <c r="J277" s="96">
        <f>(1-L$14)*E277+F277</f>
        <v>1249.7510730197494</v>
      </c>
    </row>
    <row r="278" spans="1:10" ht="15">
      <c r="A278" s="91">
        <f t="shared" si="39"/>
        <v>260</v>
      </c>
      <c r="B278" s="92">
        <f t="shared" si="40"/>
        <v>8</v>
      </c>
      <c r="C278" s="93">
        <f t="shared" si="41"/>
        <v>2040</v>
      </c>
      <c r="D278" s="94">
        <f t="shared" si="44"/>
        <v>125622.81854086045</v>
      </c>
      <c r="E278" s="87">
        <f t="shared" si="36"/>
        <v>450.1484331047499</v>
      </c>
      <c r="F278" s="88">
        <f t="shared" si="37"/>
        <v>1034.4658924151345</v>
      </c>
      <c r="G278" s="95">
        <f t="shared" si="38"/>
        <v>124588.35264844532</v>
      </c>
      <c r="H278" s="94">
        <f t="shared" si="42"/>
        <v>210588.07728361536</v>
      </c>
      <c r="I278" s="94">
        <f t="shared" si="43"/>
        <v>175411.6473515545</v>
      </c>
      <c r="J278" s="96">
        <f>(1-L$14)*E278+F278</f>
        <v>1251.6625113881764</v>
      </c>
    </row>
    <row r="279" spans="1:10" ht="15">
      <c r="A279" s="91">
        <f t="shared" si="39"/>
        <v>261</v>
      </c>
      <c r="B279" s="92">
        <f t="shared" si="40"/>
        <v>9</v>
      </c>
      <c r="C279" s="93">
        <f t="shared" si="41"/>
        <v>2040</v>
      </c>
      <c r="D279" s="94">
        <f t="shared" si="44"/>
        <v>124588.35264844532</v>
      </c>
      <c r="E279" s="87">
        <f t="shared" si="36"/>
        <v>446.4415969902623</v>
      </c>
      <c r="F279" s="88">
        <f t="shared" si="37"/>
        <v>1038.1727285296222</v>
      </c>
      <c r="G279" s="95">
        <f t="shared" si="38"/>
        <v>123550.1799199157</v>
      </c>
      <c r="H279" s="94">
        <f t="shared" si="42"/>
        <v>211034.51888060564</v>
      </c>
      <c r="I279" s="94">
        <f t="shared" si="43"/>
        <v>176449.82008008414</v>
      </c>
      <c r="J279" s="96">
        <f>(1-L$14)*E279+F279</f>
        <v>1253.5807990774238</v>
      </c>
    </row>
    <row r="280" spans="1:10" ht="15">
      <c r="A280" s="91">
        <f t="shared" si="39"/>
        <v>262</v>
      </c>
      <c r="B280" s="92">
        <f t="shared" si="40"/>
        <v>10</v>
      </c>
      <c r="C280" s="93">
        <f t="shared" si="41"/>
        <v>2040</v>
      </c>
      <c r="D280" s="94">
        <f t="shared" si="44"/>
        <v>123550.1799199157</v>
      </c>
      <c r="E280" s="87">
        <f t="shared" si="36"/>
        <v>442.72147804636455</v>
      </c>
      <c r="F280" s="88">
        <f t="shared" si="37"/>
        <v>1041.8928474735199</v>
      </c>
      <c r="G280" s="95">
        <f t="shared" si="38"/>
        <v>122508.28707244218</v>
      </c>
      <c r="H280" s="94">
        <f t="shared" si="42"/>
        <v>211477.240358652</v>
      </c>
      <c r="I280" s="94">
        <f t="shared" si="43"/>
        <v>177491.71292755767</v>
      </c>
      <c r="J280" s="96">
        <f>(1-L$14)*E280+F280</f>
        <v>1255.5059606308907</v>
      </c>
    </row>
    <row r="281" spans="1:10" ht="15">
      <c r="A281" s="91">
        <f t="shared" si="39"/>
        <v>263</v>
      </c>
      <c r="B281" s="92">
        <f t="shared" si="40"/>
        <v>11</v>
      </c>
      <c r="C281" s="93">
        <f t="shared" si="41"/>
        <v>2040</v>
      </c>
      <c r="D281" s="94">
        <f t="shared" si="44"/>
        <v>122508.28707244218</v>
      </c>
      <c r="E281" s="87">
        <f t="shared" si="36"/>
        <v>438.98802867625113</v>
      </c>
      <c r="F281" s="88">
        <f t="shared" si="37"/>
        <v>1045.6262968436333</v>
      </c>
      <c r="G281" s="95">
        <f t="shared" si="38"/>
        <v>121462.66077559855</v>
      </c>
      <c r="H281" s="94">
        <f t="shared" si="42"/>
        <v>211916.22838732824</v>
      </c>
      <c r="I281" s="94">
        <f t="shared" si="43"/>
        <v>178537.3392244013</v>
      </c>
      <c r="J281" s="96">
        <f>(1-L$14)*E281+F281</f>
        <v>1257.4380206799244</v>
      </c>
    </row>
    <row r="282" spans="1:10" ht="15">
      <c r="A282" s="91">
        <f t="shared" si="39"/>
        <v>264</v>
      </c>
      <c r="B282" s="92">
        <f t="shared" si="40"/>
        <v>12</v>
      </c>
      <c r="C282" s="93">
        <f t="shared" si="41"/>
        <v>2040</v>
      </c>
      <c r="D282" s="94">
        <f t="shared" si="44"/>
        <v>121462.66077559855</v>
      </c>
      <c r="E282" s="87">
        <f t="shared" si="36"/>
        <v>435.2412011125614</v>
      </c>
      <c r="F282" s="88">
        <f t="shared" si="37"/>
        <v>1049.373124407323</v>
      </c>
      <c r="G282" s="95">
        <f t="shared" si="38"/>
        <v>120413.28765119122</v>
      </c>
      <c r="H282" s="94">
        <f t="shared" si="42"/>
        <v>212351.4695884408</v>
      </c>
      <c r="I282" s="94">
        <f t="shared" si="43"/>
        <v>179586.71234880862</v>
      </c>
      <c r="J282" s="96">
        <f>(1-L$14)*E282+F282</f>
        <v>1259.377003944134</v>
      </c>
    </row>
    <row r="283" spans="1:10" ht="15">
      <c r="A283" s="91">
        <f t="shared" si="39"/>
        <v>265</v>
      </c>
      <c r="B283" s="92">
        <f t="shared" si="40"/>
        <v>1</v>
      </c>
      <c r="C283" s="93">
        <f t="shared" si="41"/>
        <v>2041</v>
      </c>
      <c r="D283" s="94">
        <f t="shared" si="44"/>
        <v>120413.28765119122</v>
      </c>
      <c r="E283" s="87">
        <f t="shared" si="36"/>
        <v>431.4809474167685</v>
      </c>
      <c r="F283" s="88">
        <f t="shared" si="37"/>
        <v>1053.133378103116</v>
      </c>
      <c r="G283" s="95">
        <f t="shared" si="38"/>
        <v>119360.1542730881</v>
      </c>
      <c r="H283" s="94">
        <f t="shared" si="42"/>
        <v>212782.95053585758</v>
      </c>
      <c r="I283" s="94">
        <f t="shared" si="43"/>
        <v>180639.84572691174</v>
      </c>
      <c r="J283" s="96">
        <f>(1-L$14)*E283+F283</f>
        <v>1261.3229352317069</v>
      </c>
    </row>
    <row r="284" spans="1:10" ht="15">
      <c r="A284" s="91">
        <f t="shared" si="39"/>
        <v>266</v>
      </c>
      <c r="B284" s="92">
        <f t="shared" si="40"/>
        <v>2</v>
      </c>
      <c r="C284" s="93">
        <f t="shared" si="41"/>
        <v>2041</v>
      </c>
      <c r="D284" s="94">
        <f t="shared" si="44"/>
        <v>119360.1542730881</v>
      </c>
      <c r="E284" s="87">
        <f t="shared" si="36"/>
        <v>427.7072194785657</v>
      </c>
      <c r="F284" s="88">
        <f t="shared" si="37"/>
        <v>1056.9071060413187</v>
      </c>
      <c r="G284" s="95">
        <f t="shared" si="38"/>
        <v>118303.2471670468</v>
      </c>
      <c r="H284" s="94">
        <f t="shared" si="42"/>
        <v>213210.65775533614</v>
      </c>
      <c r="I284" s="94">
        <f t="shared" si="43"/>
        <v>181696.75283295306</v>
      </c>
      <c r="J284" s="96">
        <f>(1-L$14)*E284+F284</f>
        <v>1263.2758394397267</v>
      </c>
    </row>
    <row r="285" spans="1:10" ht="15">
      <c r="A285" s="91">
        <f t="shared" si="39"/>
        <v>267</v>
      </c>
      <c r="B285" s="92">
        <f t="shared" si="40"/>
        <v>3</v>
      </c>
      <c r="C285" s="93">
        <f t="shared" si="41"/>
        <v>2041</v>
      </c>
      <c r="D285" s="94">
        <f t="shared" si="44"/>
        <v>118303.2471670468</v>
      </c>
      <c r="E285" s="87">
        <f t="shared" si="36"/>
        <v>423.91996901525096</v>
      </c>
      <c r="F285" s="88">
        <f t="shared" si="37"/>
        <v>1060.6943565046336</v>
      </c>
      <c r="G285" s="95">
        <f t="shared" si="38"/>
        <v>117242.55281054215</v>
      </c>
      <c r="H285" s="94">
        <f t="shared" si="42"/>
        <v>213634.5777243514</v>
      </c>
      <c r="I285" s="94">
        <f t="shared" si="43"/>
        <v>182757.4471894577</v>
      </c>
      <c r="J285" s="96">
        <f>(1-L$14)*E285+F285</f>
        <v>1265.235741554492</v>
      </c>
    </row>
    <row r="286" spans="1:10" ht="15">
      <c r="A286" s="91">
        <f t="shared" si="39"/>
        <v>268</v>
      </c>
      <c r="B286" s="92">
        <f t="shared" si="40"/>
        <v>4</v>
      </c>
      <c r="C286" s="93">
        <f t="shared" si="41"/>
        <v>2041</v>
      </c>
      <c r="D286" s="94">
        <f t="shared" si="44"/>
        <v>117242.55281054215</v>
      </c>
      <c r="E286" s="87">
        <f t="shared" si="36"/>
        <v>420.11914757110935</v>
      </c>
      <c r="F286" s="88">
        <f t="shared" si="37"/>
        <v>1064.495177948775</v>
      </c>
      <c r="G286" s="95">
        <f t="shared" si="38"/>
        <v>116178.05763259338</v>
      </c>
      <c r="H286" s="94">
        <f t="shared" si="42"/>
        <v>214054.69687192253</v>
      </c>
      <c r="I286" s="94">
        <f t="shared" si="43"/>
        <v>183821.94236740647</v>
      </c>
      <c r="J286" s="96">
        <f>(1-L$14)*E286+F286</f>
        <v>1267.2026666518354</v>
      </c>
    </row>
    <row r="287" spans="1:10" ht="15">
      <c r="A287" s="91">
        <f t="shared" si="39"/>
        <v>269</v>
      </c>
      <c r="B287" s="92">
        <f t="shared" si="40"/>
        <v>5</v>
      </c>
      <c r="C287" s="93">
        <f t="shared" si="41"/>
        <v>2041</v>
      </c>
      <c r="D287" s="94">
        <f t="shared" si="44"/>
        <v>116178.05763259338</v>
      </c>
      <c r="E287" s="87">
        <f t="shared" si="36"/>
        <v>416.3047065167929</v>
      </c>
      <c r="F287" s="88">
        <f t="shared" si="37"/>
        <v>1068.3096190030915</v>
      </c>
      <c r="G287" s="95">
        <f t="shared" si="38"/>
        <v>115109.74801359029</v>
      </c>
      <c r="H287" s="94">
        <f t="shared" si="42"/>
        <v>214471.00157843932</v>
      </c>
      <c r="I287" s="94">
        <f t="shared" si="43"/>
        <v>184890.25198640957</v>
      </c>
      <c r="J287" s="96">
        <f>(1-L$14)*E287+F287</f>
        <v>1269.1766398974441</v>
      </c>
    </row>
    <row r="288" spans="1:10" ht="15">
      <c r="A288" s="91">
        <f t="shared" si="39"/>
        <v>270</v>
      </c>
      <c r="B288" s="92">
        <f t="shared" si="40"/>
        <v>6</v>
      </c>
      <c r="C288" s="93">
        <f t="shared" si="41"/>
        <v>2041</v>
      </c>
      <c r="D288" s="94">
        <f t="shared" si="44"/>
        <v>115109.74801359029</v>
      </c>
      <c r="E288" s="87">
        <f t="shared" si="36"/>
        <v>412.4765970486985</v>
      </c>
      <c r="F288" s="88">
        <f t="shared" si="37"/>
        <v>1072.137728471186</v>
      </c>
      <c r="G288" s="95">
        <f t="shared" si="38"/>
        <v>114037.6102851191</v>
      </c>
      <c r="H288" s="94">
        <f t="shared" si="42"/>
        <v>214883.478175488</v>
      </c>
      <c r="I288" s="94">
        <f t="shared" si="43"/>
        <v>185962.38971488076</v>
      </c>
      <c r="J288" s="96">
        <f>(1-L$14)*E288+F288</f>
        <v>1271.157686547183</v>
      </c>
    </row>
    <row r="289" spans="1:10" ht="15">
      <c r="A289" s="91">
        <f t="shared" si="39"/>
        <v>271</v>
      </c>
      <c r="B289" s="92">
        <f t="shared" si="40"/>
        <v>7</v>
      </c>
      <c r="C289" s="93">
        <f t="shared" si="41"/>
        <v>2041</v>
      </c>
      <c r="D289" s="94">
        <f t="shared" si="44"/>
        <v>114037.6102851191</v>
      </c>
      <c r="E289" s="87">
        <f t="shared" si="36"/>
        <v>408.63477018834334</v>
      </c>
      <c r="F289" s="88">
        <f t="shared" si="37"/>
        <v>1075.9795553315412</v>
      </c>
      <c r="G289" s="95">
        <f t="shared" si="38"/>
        <v>112961.63072978756</v>
      </c>
      <c r="H289" s="94">
        <f t="shared" si="42"/>
        <v>215292.11294567634</v>
      </c>
      <c r="I289" s="94">
        <f t="shared" si="43"/>
        <v>187038.3692702123</v>
      </c>
      <c r="J289" s="96">
        <f>(1-L$14)*E289+F289</f>
        <v>1273.1458319474168</v>
      </c>
    </row>
    <row r="290" spans="1:10" ht="15">
      <c r="A290" s="91">
        <f t="shared" si="39"/>
        <v>272</v>
      </c>
      <c r="B290" s="92">
        <f t="shared" si="40"/>
        <v>8</v>
      </c>
      <c r="C290" s="93">
        <f t="shared" si="41"/>
        <v>2041</v>
      </c>
      <c r="D290" s="94">
        <f t="shared" si="44"/>
        <v>112961.63072978756</v>
      </c>
      <c r="E290" s="87">
        <f t="shared" si="36"/>
        <v>404.7791767817387</v>
      </c>
      <c r="F290" s="88">
        <f t="shared" si="37"/>
        <v>1079.8351487381458</v>
      </c>
      <c r="G290" s="95">
        <f t="shared" si="38"/>
        <v>111881.79558104942</v>
      </c>
      <c r="H290" s="94">
        <f t="shared" si="42"/>
        <v>215696.89212245808</v>
      </c>
      <c r="I290" s="94">
        <f t="shared" si="43"/>
        <v>188118.20441895045</v>
      </c>
      <c r="J290" s="96">
        <f>(1-L$14)*E290+F290</f>
        <v>1275.1411015353347</v>
      </c>
    </row>
    <row r="291" spans="1:10" ht="15">
      <c r="A291" s="91">
        <f t="shared" si="39"/>
        <v>273</v>
      </c>
      <c r="B291" s="92">
        <f t="shared" si="40"/>
        <v>9</v>
      </c>
      <c r="C291" s="93">
        <f t="shared" si="41"/>
        <v>2041</v>
      </c>
      <c r="D291" s="94">
        <f t="shared" si="44"/>
        <v>111881.79558104942</v>
      </c>
      <c r="E291" s="87">
        <f t="shared" si="36"/>
        <v>400.9097674987604</v>
      </c>
      <c r="F291" s="88">
        <f t="shared" si="37"/>
        <v>1083.704558021124</v>
      </c>
      <c r="G291" s="95">
        <f t="shared" si="38"/>
        <v>110798.09102302829</v>
      </c>
      <c r="H291" s="94">
        <f t="shared" si="42"/>
        <v>216097.80188995684</v>
      </c>
      <c r="I291" s="94">
        <f t="shared" si="43"/>
        <v>189201.90897697158</v>
      </c>
      <c r="J291" s="96">
        <f>(1-L$14)*E291+F291</f>
        <v>1277.1435208392759</v>
      </c>
    </row>
    <row r="292" spans="1:10" ht="15">
      <c r="A292" s="91">
        <f t="shared" si="39"/>
        <v>274</v>
      </c>
      <c r="B292" s="92">
        <f t="shared" si="40"/>
        <v>10</v>
      </c>
      <c r="C292" s="93">
        <f t="shared" si="41"/>
        <v>2041</v>
      </c>
      <c r="D292" s="94">
        <f t="shared" si="44"/>
        <v>110798.09102302829</v>
      </c>
      <c r="E292" s="87">
        <f t="shared" si="36"/>
        <v>397.026492832518</v>
      </c>
      <c r="F292" s="88">
        <f t="shared" si="37"/>
        <v>1087.5878326873665</v>
      </c>
      <c r="G292" s="95">
        <f t="shared" si="38"/>
        <v>109710.50319034093</v>
      </c>
      <c r="H292" s="94">
        <f t="shared" si="42"/>
        <v>216494.82838278936</v>
      </c>
      <c r="I292" s="94">
        <f t="shared" si="43"/>
        <v>190289.49680965894</v>
      </c>
      <c r="J292" s="96">
        <f>(1-L$14)*E292+F292</f>
        <v>1279.1531154790564</v>
      </c>
    </row>
    <row r="293" spans="1:10" ht="15">
      <c r="A293" s="91">
        <f t="shared" si="39"/>
        <v>275</v>
      </c>
      <c r="B293" s="92">
        <f t="shared" si="40"/>
        <v>11</v>
      </c>
      <c r="C293" s="93">
        <f t="shared" si="41"/>
        <v>2041</v>
      </c>
      <c r="D293" s="94">
        <f t="shared" si="44"/>
        <v>109710.50319034093</v>
      </c>
      <c r="E293" s="87">
        <f t="shared" si="36"/>
        <v>393.12930309872166</v>
      </c>
      <c r="F293" s="88">
        <f t="shared" si="37"/>
        <v>1091.4850224211627</v>
      </c>
      <c r="G293" s="95">
        <f t="shared" si="38"/>
        <v>108619.01816791976</v>
      </c>
      <c r="H293" s="94">
        <f t="shared" si="42"/>
        <v>216887.95768588808</v>
      </c>
      <c r="I293" s="94">
        <f t="shared" si="43"/>
        <v>191380.9818320801</v>
      </c>
      <c r="J293" s="96">
        <f>(1-L$14)*E293+F293</f>
        <v>1281.169911166296</v>
      </c>
    </row>
    <row r="294" spans="1:10" ht="15">
      <c r="A294" s="91">
        <f t="shared" si="39"/>
        <v>276</v>
      </c>
      <c r="B294" s="92">
        <f t="shared" si="40"/>
        <v>12</v>
      </c>
      <c r="C294" s="93">
        <f t="shared" si="41"/>
        <v>2041</v>
      </c>
      <c r="D294" s="94">
        <f t="shared" si="44"/>
        <v>108619.01816791976</v>
      </c>
      <c r="E294" s="87">
        <f t="shared" si="36"/>
        <v>389.21814843504575</v>
      </c>
      <c r="F294" s="88">
        <f t="shared" si="37"/>
        <v>1095.3961770848387</v>
      </c>
      <c r="G294" s="95">
        <f t="shared" si="38"/>
        <v>107523.62199083492</v>
      </c>
      <c r="H294" s="94">
        <f t="shared" si="42"/>
        <v>217277.17583432313</v>
      </c>
      <c r="I294" s="94">
        <f t="shared" si="43"/>
        <v>192476.37800916494</v>
      </c>
      <c r="J294" s="96">
        <f>(1-L$14)*E294+F294</f>
        <v>1283.1939337047484</v>
      </c>
    </row>
    <row r="295" spans="1:10" ht="15">
      <c r="A295" s="91">
        <f t="shared" si="39"/>
        <v>277</v>
      </c>
      <c r="B295" s="92">
        <f t="shared" si="40"/>
        <v>1</v>
      </c>
      <c r="C295" s="93">
        <f t="shared" si="41"/>
        <v>2042</v>
      </c>
      <c r="D295" s="94">
        <f t="shared" si="44"/>
        <v>107523.62199083492</v>
      </c>
      <c r="E295" s="87">
        <f t="shared" si="36"/>
        <v>385.29297880049177</v>
      </c>
      <c r="F295" s="88">
        <f t="shared" si="37"/>
        <v>1099.3213467193927</v>
      </c>
      <c r="G295" s="95">
        <f t="shared" si="38"/>
        <v>106424.30064411552</v>
      </c>
      <c r="H295" s="94">
        <f t="shared" si="42"/>
        <v>217662.46881312362</v>
      </c>
      <c r="I295" s="94">
        <f t="shared" si="43"/>
        <v>193575.69935588434</v>
      </c>
      <c r="J295" s="96">
        <f>(1-L$14)*E295+F295</f>
        <v>1285.22520899063</v>
      </c>
    </row>
    <row r="296" spans="1:10" ht="15">
      <c r="A296" s="91">
        <f t="shared" si="39"/>
        <v>278</v>
      </c>
      <c r="B296" s="92">
        <f t="shared" si="40"/>
        <v>2</v>
      </c>
      <c r="C296" s="93">
        <f t="shared" si="41"/>
        <v>2042</v>
      </c>
      <c r="D296" s="94">
        <f t="shared" si="44"/>
        <v>106424.30064411552</v>
      </c>
      <c r="E296" s="87">
        <f t="shared" si="36"/>
        <v>381.3537439747472</v>
      </c>
      <c r="F296" s="88">
        <f t="shared" si="37"/>
        <v>1103.2605815451373</v>
      </c>
      <c r="G296" s="95">
        <f t="shared" si="38"/>
        <v>105321.04006257038</v>
      </c>
      <c r="H296" s="94">
        <f t="shared" si="42"/>
        <v>218043.82255709838</v>
      </c>
      <c r="I296" s="94">
        <f t="shared" si="43"/>
        <v>194678.95993742946</v>
      </c>
      <c r="J296" s="96">
        <f>(1-L$14)*E296+F296</f>
        <v>1287.2637630129527</v>
      </c>
    </row>
    <row r="297" spans="1:10" ht="15">
      <c r="A297" s="91">
        <f t="shared" si="39"/>
        <v>279</v>
      </c>
      <c r="B297" s="92">
        <f t="shared" si="40"/>
        <v>3</v>
      </c>
      <c r="C297" s="93">
        <f t="shared" si="41"/>
        <v>2042</v>
      </c>
      <c r="D297" s="94">
        <f t="shared" si="44"/>
        <v>105321.04006257038</v>
      </c>
      <c r="E297" s="87">
        <f t="shared" si="36"/>
        <v>377.4003935575438</v>
      </c>
      <c r="F297" s="88">
        <f t="shared" si="37"/>
        <v>1107.2139319623407</v>
      </c>
      <c r="G297" s="95">
        <f t="shared" si="38"/>
        <v>104213.82613060804</v>
      </c>
      <c r="H297" s="94">
        <f t="shared" si="42"/>
        <v>218421.2229506559</v>
      </c>
      <c r="I297" s="94">
        <f t="shared" si="43"/>
        <v>195786.17386939182</v>
      </c>
      <c r="J297" s="96">
        <f>(1-L$14)*E297+F297</f>
        <v>1289.3096218538556</v>
      </c>
    </row>
    <row r="298" spans="1:10" ht="15">
      <c r="A298" s="91">
        <f t="shared" si="39"/>
        <v>280</v>
      </c>
      <c r="B298" s="92">
        <f t="shared" si="40"/>
        <v>4</v>
      </c>
      <c r="C298" s="93">
        <f t="shared" si="41"/>
        <v>2042</v>
      </c>
      <c r="D298" s="94">
        <f t="shared" si="44"/>
        <v>104213.82613060804</v>
      </c>
      <c r="E298" s="87">
        <f t="shared" si="36"/>
        <v>373.4328769680121</v>
      </c>
      <c r="F298" s="88">
        <f t="shared" si="37"/>
        <v>1111.1814485518723</v>
      </c>
      <c r="G298" s="95">
        <f t="shared" si="38"/>
        <v>103102.64468205617</v>
      </c>
      <c r="H298" s="94">
        <f t="shared" si="42"/>
        <v>218794.6558276239</v>
      </c>
      <c r="I298" s="94">
        <f t="shared" si="43"/>
        <v>196897.3553179437</v>
      </c>
      <c r="J298" s="96">
        <f>(1-L$14)*E298+F298</f>
        <v>1291.362811688938</v>
      </c>
    </row>
    <row r="299" spans="1:10" ht="15">
      <c r="A299" s="91">
        <f t="shared" si="39"/>
        <v>281</v>
      </c>
      <c r="B299" s="92">
        <f t="shared" si="40"/>
        <v>5</v>
      </c>
      <c r="C299" s="93">
        <f t="shared" si="41"/>
        <v>2042</v>
      </c>
      <c r="D299" s="94">
        <f t="shared" si="44"/>
        <v>103102.64468205617</v>
      </c>
      <c r="E299" s="87">
        <f t="shared" si="36"/>
        <v>369.4511434440346</v>
      </c>
      <c r="F299" s="88">
        <f t="shared" si="37"/>
        <v>1115.1631820758498</v>
      </c>
      <c r="G299" s="95">
        <f t="shared" si="38"/>
        <v>101987.48149998032</v>
      </c>
      <c r="H299" s="94">
        <f t="shared" si="42"/>
        <v>219164.10697106793</v>
      </c>
      <c r="I299" s="94">
        <f t="shared" si="43"/>
        <v>198012.51850001956</v>
      </c>
      <c r="J299" s="96">
        <f>(1-L$14)*E299+F299</f>
        <v>1293.4233587875965</v>
      </c>
    </row>
    <row r="300" spans="1:10" ht="15">
      <c r="A300" s="91">
        <f t="shared" si="39"/>
        <v>282</v>
      </c>
      <c r="B300" s="92">
        <f t="shared" si="40"/>
        <v>6</v>
      </c>
      <c r="C300" s="93">
        <f t="shared" si="41"/>
        <v>2042</v>
      </c>
      <c r="D300" s="94">
        <f t="shared" si="44"/>
        <v>101987.48149998032</v>
      </c>
      <c r="E300" s="87">
        <f t="shared" si="36"/>
        <v>365.45514204159616</v>
      </c>
      <c r="F300" s="88">
        <f t="shared" si="37"/>
        <v>1119.1591834782882</v>
      </c>
      <c r="G300" s="95">
        <f t="shared" si="38"/>
        <v>100868.32231650203</v>
      </c>
      <c r="H300" s="94">
        <f t="shared" si="42"/>
        <v>219529.56211310954</v>
      </c>
      <c r="I300" s="94">
        <f t="shared" si="43"/>
        <v>199131.67768349784</v>
      </c>
      <c r="J300" s="96">
        <f>(1-L$14)*E300+F300</f>
        <v>1295.4912895133584</v>
      </c>
    </row>
    <row r="301" spans="1:10" ht="15">
      <c r="A301" s="91">
        <f t="shared" si="39"/>
        <v>283</v>
      </c>
      <c r="B301" s="92">
        <f t="shared" si="40"/>
        <v>7</v>
      </c>
      <c r="C301" s="93">
        <f t="shared" si="41"/>
        <v>2042</v>
      </c>
      <c r="D301" s="94">
        <f t="shared" si="44"/>
        <v>100868.32231650203</v>
      </c>
      <c r="E301" s="87">
        <f t="shared" si="36"/>
        <v>361.44482163413227</v>
      </c>
      <c r="F301" s="88">
        <f t="shared" si="37"/>
        <v>1123.1695038857522</v>
      </c>
      <c r="G301" s="95">
        <f t="shared" si="38"/>
        <v>99745.15281261627</v>
      </c>
      <c r="H301" s="94">
        <f t="shared" si="42"/>
        <v>219891.00693474367</v>
      </c>
      <c r="I301" s="94">
        <f t="shared" si="43"/>
        <v>200254.8471873836</v>
      </c>
      <c r="J301" s="96">
        <f>(1-L$14)*E301+F301</f>
        <v>1297.566630324221</v>
      </c>
    </row>
    <row r="302" spans="1:10" ht="15">
      <c r="A302" s="91">
        <f t="shared" si="39"/>
        <v>284</v>
      </c>
      <c r="B302" s="92">
        <f t="shared" si="40"/>
        <v>8</v>
      </c>
      <c r="C302" s="93">
        <f t="shared" si="41"/>
        <v>2042</v>
      </c>
      <c r="D302" s="94">
        <f t="shared" si="44"/>
        <v>99745.15281261627</v>
      </c>
      <c r="E302" s="87">
        <f t="shared" si="36"/>
        <v>357.420130911875</v>
      </c>
      <c r="F302" s="88">
        <f t="shared" si="37"/>
        <v>1127.1941946080094</v>
      </c>
      <c r="G302" s="95">
        <f t="shared" si="38"/>
        <v>98617.95861800827</v>
      </c>
      <c r="H302" s="94">
        <f t="shared" si="42"/>
        <v>220248.42706565553</v>
      </c>
      <c r="I302" s="94">
        <f t="shared" si="43"/>
        <v>201382.0413819916</v>
      </c>
      <c r="J302" s="96">
        <f>(1-L$14)*E302+F302</f>
        <v>1299.6494077729892</v>
      </c>
    </row>
    <row r="303" spans="1:10" ht="15">
      <c r="A303" s="91">
        <f t="shared" si="39"/>
        <v>285</v>
      </c>
      <c r="B303" s="92">
        <f t="shared" si="40"/>
        <v>9</v>
      </c>
      <c r="C303" s="93">
        <f t="shared" si="41"/>
        <v>2042</v>
      </c>
      <c r="D303" s="94">
        <f t="shared" si="44"/>
        <v>98617.95861800827</v>
      </c>
      <c r="E303" s="87">
        <f t="shared" si="36"/>
        <v>353.38101838119627</v>
      </c>
      <c r="F303" s="88">
        <f t="shared" si="37"/>
        <v>1131.2333071386881</v>
      </c>
      <c r="G303" s="95">
        <f t="shared" si="38"/>
        <v>97486.72531086959</v>
      </c>
      <c r="H303" s="94">
        <f t="shared" si="42"/>
        <v>220601.80808403672</v>
      </c>
      <c r="I303" s="94">
        <f t="shared" si="43"/>
        <v>202513.2746891303</v>
      </c>
      <c r="J303" s="96">
        <f>(1-L$14)*E303+F303</f>
        <v>1301.7396485076154</v>
      </c>
    </row>
    <row r="304" spans="1:10" ht="15">
      <c r="A304" s="91">
        <f t="shared" si="39"/>
        <v>286</v>
      </c>
      <c r="B304" s="92">
        <f t="shared" si="40"/>
        <v>10</v>
      </c>
      <c r="C304" s="93">
        <f t="shared" si="41"/>
        <v>2042</v>
      </c>
      <c r="D304" s="94">
        <f t="shared" si="44"/>
        <v>97486.72531086959</v>
      </c>
      <c r="E304" s="87">
        <f t="shared" si="36"/>
        <v>349.32743236394936</v>
      </c>
      <c r="F304" s="88">
        <f t="shared" si="37"/>
        <v>1135.286893155935</v>
      </c>
      <c r="G304" s="95">
        <f t="shared" si="38"/>
        <v>96351.43841771365</v>
      </c>
      <c r="H304" s="94">
        <f t="shared" si="42"/>
        <v>220951.13551640068</v>
      </c>
      <c r="I304" s="94">
        <f t="shared" si="43"/>
        <v>203648.56158228626</v>
      </c>
      <c r="J304" s="96">
        <f>(1-L$14)*E304+F304</f>
        <v>1303.8373792715406</v>
      </c>
    </row>
    <row r="305" spans="1:10" ht="15">
      <c r="A305" s="91">
        <f t="shared" si="39"/>
        <v>287</v>
      </c>
      <c r="B305" s="92">
        <f t="shared" si="40"/>
        <v>11</v>
      </c>
      <c r="C305" s="93">
        <f t="shared" si="41"/>
        <v>2042</v>
      </c>
      <c r="D305" s="94">
        <f t="shared" si="44"/>
        <v>96351.43841771365</v>
      </c>
      <c r="E305" s="87">
        <f t="shared" si="36"/>
        <v>345.2593209968072</v>
      </c>
      <c r="F305" s="88">
        <f t="shared" si="37"/>
        <v>1139.3550045230772</v>
      </c>
      <c r="G305" s="95">
        <f t="shared" si="38"/>
        <v>95212.08341319057</v>
      </c>
      <c r="H305" s="94">
        <f t="shared" si="42"/>
        <v>221296.3948373975</v>
      </c>
      <c r="I305" s="94">
        <f t="shared" si="43"/>
        <v>204787.91658680933</v>
      </c>
      <c r="J305" s="96">
        <f>(1-L$14)*E305+F305</f>
        <v>1305.9426269040368</v>
      </c>
    </row>
    <row r="306" spans="1:10" ht="15">
      <c r="A306" s="91">
        <f t="shared" si="39"/>
        <v>288</v>
      </c>
      <c r="B306" s="92">
        <f t="shared" si="40"/>
        <v>12</v>
      </c>
      <c r="C306" s="93">
        <f t="shared" si="41"/>
        <v>2042</v>
      </c>
      <c r="D306" s="94">
        <f t="shared" si="44"/>
        <v>95212.08341319057</v>
      </c>
      <c r="E306" s="87">
        <f t="shared" si="36"/>
        <v>341.1766322305995</v>
      </c>
      <c r="F306" s="88">
        <f t="shared" si="37"/>
        <v>1143.4376932892849</v>
      </c>
      <c r="G306" s="95">
        <f t="shared" si="38"/>
        <v>94068.64571990128</v>
      </c>
      <c r="H306" s="94">
        <f t="shared" si="42"/>
        <v>221637.5714696281</v>
      </c>
      <c r="I306" s="94">
        <f t="shared" si="43"/>
        <v>205931.3542800986</v>
      </c>
      <c r="J306" s="96">
        <f>(1-L$14)*E306+F306</f>
        <v>1308.055418340549</v>
      </c>
    </row>
    <row r="307" spans="1:10" ht="15">
      <c r="A307" s="91">
        <f t="shared" si="39"/>
        <v>289</v>
      </c>
      <c r="B307" s="92">
        <f t="shared" si="40"/>
        <v>1</v>
      </c>
      <c r="C307" s="93">
        <f t="shared" si="41"/>
        <v>2043</v>
      </c>
      <c r="D307" s="94">
        <f t="shared" si="44"/>
        <v>94068.64571990128</v>
      </c>
      <c r="E307" s="87">
        <f t="shared" si="36"/>
        <v>337.0793138296462</v>
      </c>
      <c r="F307" s="88">
        <f t="shared" si="37"/>
        <v>1147.5350116902382</v>
      </c>
      <c r="G307" s="95">
        <f t="shared" si="38"/>
        <v>92921.11070821104</v>
      </c>
      <c r="H307" s="94">
        <f t="shared" si="42"/>
        <v>221974.65078345776</v>
      </c>
      <c r="I307" s="94">
        <f t="shared" si="43"/>
        <v>207078.88929178883</v>
      </c>
      <c r="J307" s="96">
        <f>(1-L$14)*E307+F307</f>
        <v>1310.1757806130424</v>
      </c>
    </row>
    <row r="308" spans="1:10" ht="15">
      <c r="A308" s="91">
        <f t="shared" si="39"/>
        <v>290</v>
      </c>
      <c r="B308" s="92">
        <f t="shared" si="40"/>
        <v>2</v>
      </c>
      <c r="C308" s="93">
        <f t="shared" si="41"/>
        <v>2043</v>
      </c>
      <c r="D308" s="94">
        <f t="shared" si="44"/>
        <v>92921.11070821104</v>
      </c>
      <c r="E308" s="87">
        <f t="shared" si="36"/>
        <v>332.9673133710895</v>
      </c>
      <c r="F308" s="88">
        <f t="shared" si="37"/>
        <v>1151.647012148795</v>
      </c>
      <c r="G308" s="95">
        <f t="shared" si="38"/>
        <v>91769.46369606224</v>
      </c>
      <c r="H308" s="94">
        <f t="shared" si="42"/>
        <v>222307.61809682887</v>
      </c>
      <c r="I308" s="94">
        <f t="shared" si="43"/>
        <v>208230.53630393764</v>
      </c>
      <c r="J308" s="96">
        <f>(1-L$14)*E308+F308</f>
        <v>1312.3037408503458</v>
      </c>
    </row>
    <row r="309" spans="1:10" ht="15">
      <c r="A309" s="91">
        <f t="shared" si="39"/>
        <v>291</v>
      </c>
      <c r="B309" s="92">
        <f t="shared" si="40"/>
        <v>3</v>
      </c>
      <c r="C309" s="93">
        <f t="shared" si="41"/>
        <v>2043</v>
      </c>
      <c r="D309" s="94">
        <f t="shared" si="44"/>
        <v>91769.46369606224</v>
      </c>
      <c r="E309" s="87">
        <f t="shared" si="36"/>
        <v>328.840578244223</v>
      </c>
      <c r="F309" s="88">
        <f t="shared" si="37"/>
        <v>1155.7737472756614</v>
      </c>
      <c r="G309" s="95">
        <f t="shared" si="38"/>
        <v>90613.68994878659</v>
      </c>
      <c r="H309" s="94">
        <f t="shared" si="42"/>
        <v>222636.45867507308</v>
      </c>
      <c r="I309" s="94">
        <f t="shared" si="43"/>
        <v>209386.3100512133</v>
      </c>
      <c r="J309" s="96">
        <f>(1-L$14)*E309+F309</f>
        <v>1314.439326278499</v>
      </c>
    </row>
    <row r="310" spans="1:10" ht="15">
      <c r="A310" s="91">
        <f t="shared" si="39"/>
        <v>292</v>
      </c>
      <c r="B310" s="92">
        <f t="shared" si="40"/>
        <v>4</v>
      </c>
      <c r="C310" s="93">
        <f t="shared" si="41"/>
        <v>2043</v>
      </c>
      <c r="D310" s="94">
        <f t="shared" si="44"/>
        <v>90613.68994878659</v>
      </c>
      <c r="E310" s="87">
        <f t="shared" si="36"/>
        <v>324.6990556498186</v>
      </c>
      <c r="F310" s="88">
        <f t="shared" si="37"/>
        <v>1159.915269870066</v>
      </c>
      <c r="G310" s="95">
        <f t="shared" si="38"/>
        <v>89453.77467891652</v>
      </c>
      <c r="H310" s="94">
        <f t="shared" si="42"/>
        <v>222961.1577307229</v>
      </c>
      <c r="I310" s="94">
        <f t="shared" si="43"/>
        <v>210546.2253210834</v>
      </c>
      <c r="J310" s="96">
        <f>(1-L$14)*E310+F310</f>
        <v>1316.5825642211034</v>
      </c>
    </row>
    <row r="311" spans="1:10" ht="15">
      <c r="A311" s="91">
        <f t="shared" si="39"/>
        <v>293</v>
      </c>
      <c r="B311" s="92">
        <f t="shared" si="40"/>
        <v>5</v>
      </c>
      <c r="C311" s="93">
        <f t="shared" si="41"/>
        <v>2043</v>
      </c>
      <c r="D311" s="94">
        <f t="shared" si="44"/>
        <v>89453.77467891652</v>
      </c>
      <c r="E311" s="87">
        <f t="shared" si="36"/>
        <v>320.54269259945085</v>
      </c>
      <c r="F311" s="88">
        <f t="shared" si="37"/>
        <v>1164.0716329204336</v>
      </c>
      <c r="G311" s="95">
        <f t="shared" si="38"/>
        <v>88289.7030459961</v>
      </c>
      <c r="H311" s="94">
        <f t="shared" si="42"/>
        <v>223281.70042332233</v>
      </c>
      <c r="I311" s="94">
        <f t="shared" si="43"/>
        <v>211710.29695400383</v>
      </c>
      <c r="J311" s="96">
        <f>(1-L$14)*E311+F311</f>
        <v>1318.7334820996687</v>
      </c>
    </row>
    <row r="312" spans="1:10" ht="15">
      <c r="A312" s="91">
        <f t="shared" si="39"/>
        <v>294</v>
      </c>
      <c r="B312" s="92">
        <f t="shared" si="40"/>
        <v>6</v>
      </c>
      <c r="C312" s="93">
        <f t="shared" si="41"/>
        <v>2043</v>
      </c>
      <c r="D312" s="94">
        <f t="shared" si="44"/>
        <v>88289.7030459961</v>
      </c>
      <c r="E312" s="87">
        <f t="shared" si="36"/>
        <v>316.3714359148193</v>
      </c>
      <c r="F312" s="88">
        <f t="shared" si="37"/>
        <v>1168.242889605065</v>
      </c>
      <c r="G312" s="95">
        <f t="shared" si="38"/>
        <v>87121.46015639103</v>
      </c>
      <c r="H312" s="94">
        <f t="shared" si="42"/>
        <v>223598.07185923716</v>
      </c>
      <c r="I312" s="94">
        <f t="shared" si="43"/>
        <v>212878.5398436089</v>
      </c>
      <c r="J312" s="96">
        <f>(1-L$14)*E312+F312</f>
        <v>1320.8921074339655</v>
      </c>
    </row>
    <row r="313" spans="1:10" ht="15">
      <c r="A313" s="91">
        <f t="shared" si="39"/>
        <v>295</v>
      </c>
      <c r="B313" s="92">
        <f t="shared" si="40"/>
        <v>7</v>
      </c>
      <c r="C313" s="93">
        <f t="shared" si="41"/>
        <v>2043</v>
      </c>
      <c r="D313" s="94">
        <f t="shared" si="44"/>
        <v>87121.46015639103</v>
      </c>
      <c r="E313" s="87">
        <f t="shared" si="36"/>
        <v>312.18523222706784</v>
      </c>
      <c r="F313" s="88">
        <f t="shared" si="37"/>
        <v>1172.4290932928166</v>
      </c>
      <c r="G313" s="95">
        <f t="shared" si="38"/>
        <v>85949.03106309821</v>
      </c>
      <c r="H313" s="94">
        <f t="shared" si="42"/>
        <v>223910.2570914642</v>
      </c>
      <c r="I313" s="94">
        <f t="shared" si="43"/>
        <v>214050.9689369017</v>
      </c>
      <c r="J313" s="96">
        <f>(1-L$14)*E313+F313</f>
        <v>1323.0584678423768</v>
      </c>
    </row>
    <row r="314" spans="1:10" ht="15">
      <c r="A314" s="91">
        <f t="shared" si="39"/>
        <v>296</v>
      </c>
      <c r="B314" s="92">
        <f t="shared" si="40"/>
        <v>8</v>
      </c>
      <c r="C314" s="93">
        <f t="shared" si="41"/>
        <v>2043</v>
      </c>
      <c r="D314" s="94">
        <f t="shared" si="44"/>
        <v>85949.03106309821</v>
      </c>
      <c r="E314" s="87">
        <f t="shared" si="36"/>
        <v>307.9840279761019</v>
      </c>
      <c r="F314" s="88">
        <f t="shared" si="37"/>
        <v>1176.6302975437825</v>
      </c>
      <c r="G314" s="95">
        <f t="shared" si="38"/>
        <v>84772.40076555443</v>
      </c>
      <c r="H314" s="94">
        <f t="shared" si="42"/>
        <v>224218.24111944032</v>
      </c>
      <c r="I314" s="94">
        <f t="shared" si="43"/>
        <v>215227.5992344455</v>
      </c>
      <c r="J314" s="96">
        <f>(1-L$14)*E314+F314</f>
        <v>1325.2325910422517</v>
      </c>
    </row>
    <row r="315" spans="1:10" ht="15">
      <c r="A315" s="91">
        <f t="shared" si="39"/>
        <v>297</v>
      </c>
      <c r="B315" s="92">
        <f t="shared" si="40"/>
        <v>9</v>
      </c>
      <c r="C315" s="93">
        <f t="shared" si="41"/>
        <v>2043</v>
      </c>
      <c r="D315" s="94">
        <f t="shared" si="44"/>
        <v>84772.40076555443</v>
      </c>
      <c r="E315" s="87">
        <f t="shared" si="36"/>
        <v>303.76776940990334</v>
      </c>
      <c r="F315" s="88">
        <f t="shared" si="37"/>
        <v>1180.846556109981</v>
      </c>
      <c r="G315" s="95">
        <f t="shared" si="38"/>
        <v>83591.55420944444</v>
      </c>
      <c r="H315" s="94">
        <f t="shared" si="42"/>
        <v>224522.00888885022</v>
      </c>
      <c r="I315" s="94">
        <f t="shared" si="43"/>
        <v>216408.44579055547</v>
      </c>
      <c r="J315" s="96">
        <f>(1-L$14)*E315+F315</f>
        <v>1327.4145048502594</v>
      </c>
    </row>
    <row r="316" spans="1:10" ht="15">
      <c r="A316" s="91">
        <f t="shared" si="39"/>
        <v>298</v>
      </c>
      <c r="B316" s="92">
        <f t="shared" si="40"/>
        <v>10</v>
      </c>
      <c r="C316" s="93">
        <f t="shared" si="41"/>
        <v>2043</v>
      </c>
      <c r="D316" s="94">
        <f t="shared" si="44"/>
        <v>83591.55420944444</v>
      </c>
      <c r="E316" s="87">
        <f t="shared" si="36"/>
        <v>299.5364025838425</v>
      </c>
      <c r="F316" s="88">
        <f t="shared" si="37"/>
        <v>1185.077922936042</v>
      </c>
      <c r="G316" s="95">
        <f t="shared" si="38"/>
        <v>82406.47628650839</v>
      </c>
      <c r="H316" s="94">
        <f t="shared" si="42"/>
        <v>224821.54529143407</v>
      </c>
      <c r="I316" s="94">
        <f t="shared" si="43"/>
        <v>217593.5237134915</v>
      </c>
      <c r="J316" s="96">
        <f>(1-L$14)*E316+F316</f>
        <v>1329.604237182746</v>
      </c>
    </row>
    <row r="317" spans="1:10" ht="15">
      <c r="A317" s="91">
        <f t="shared" si="39"/>
        <v>299</v>
      </c>
      <c r="B317" s="92">
        <f t="shared" si="40"/>
        <v>11</v>
      </c>
      <c r="C317" s="93">
        <f t="shared" si="41"/>
        <v>2043</v>
      </c>
      <c r="D317" s="94">
        <f t="shared" si="44"/>
        <v>82406.47628650839</v>
      </c>
      <c r="E317" s="87">
        <f t="shared" si="36"/>
        <v>295.28987335998835</v>
      </c>
      <c r="F317" s="88">
        <f t="shared" si="37"/>
        <v>1189.324452159896</v>
      </c>
      <c r="G317" s="95">
        <f t="shared" si="38"/>
        <v>81217.1518343485</v>
      </c>
      <c r="H317" s="94">
        <f t="shared" si="42"/>
        <v>225116.83516479406</v>
      </c>
      <c r="I317" s="94">
        <f t="shared" si="43"/>
        <v>218782.8481656514</v>
      </c>
      <c r="J317" s="96">
        <f>(1-L$14)*E317+F317</f>
        <v>1331.8018160560905</v>
      </c>
    </row>
    <row r="318" spans="1:10" ht="15">
      <c r="A318" s="91">
        <f t="shared" si="39"/>
        <v>300</v>
      </c>
      <c r="B318" s="92">
        <f t="shared" si="40"/>
        <v>12</v>
      </c>
      <c r="C318" s="93">
        <f t="shared" si="41"/>
        <v>2043</v>
      </c>
      <c r="D318" s="94">
        <f t="shared" si="44"/>
        <v>81217.1518343485</v>
      </c>
      <c r="E318" s="87">
        <f t="shared" si="36"/>
        <v>291.0281274064154</v>
      </c>
      <c r="F318" s="88">
        <f t="shared" si="37"/>
        <v>1193.586198113469</v>
      </c>
      <c r="G318" s="95">
        <f t="shared" si="38"/>
        <v>80023.56563623503</v>
      </c>
      <c r="H318" s="94">
        <f t="shared" si="42"/>
        <v>225407.86329220046</v>
      </c>
      <c r="I318" s="94">
        <f t="shared" si="43"/>
        <v>219976.43436376489</v>
      </c>
      <c r="J318" s="96">
        <f>(1-L$14)*E318+F318</f>
        <v>1334.0072695870645</v>
      </c>
    </row>
    <row r="319" spans="1:10" ht="15">
      <c r="A319" s="91">
        <f t="shared" si="39"/>
        <v>301</v>
      </c>
      <c r="B319" s="92">
        <f t="shared" si="40"/>
        <v>1</v>
      </c>
      <c r="C319" s="93">
        <f t="shared" si="41"/>
        <v>2044</v>
      </c>
      <c r="D319" s="94">
        <f t="shared" si="44"/>
        <v>80023.56563623503</v>
      </c>
      <c r="E319" s="87">
        <f t="shared" si="36"/>
        <v>286.7511101965088</v>
      </c>
      <c r="F319" s="88">
        <f t="shared" si="37"/>
        <v>1197.8632153233757</v>
      </c>
      <c r="G319" s="95">
        <f t="shared" si="38"/>
        <v>78825.70242091165</v>
      </c>
      <c r="H319" s="94">
        <f t="shared" si="42"/>
        <v>225694.61440239698</v>
      </c>
      <c r="I319" s="94">
        <f t="shared" si="43"/>
        <v>221174.29757908825</v>
      </c>
      <c r="J319" s="96">
        <f>(1-L$14)*E319+F319</f>
        <v>1336.2206259931913</v>
      </c>
    </row>
    <row r="320" spans="1:10" ht="15">
      <c r="A320" s="91">
        <f t="shared" si="39"/>
        <v>302</v>
      </c>
      <c r="B320" s="92">
        <f t="shared" si="40"/>
        <v>2</v>
      </c>
      <c r="C320" s="93">
        <f t="shared" si="41"/>
        <v>2044</v>
      </c>
      <c r="D320" s="94">
        <f t="shared" si="44"/>
        <v>78825.70242091165</v>
      </c>
      <c r="E320" s="87">
        <f t="shared" si="36"/>
        <v>282.4587670082667</v>
      </c>
      <c r="F320" s="88">
        <f t="shared" si="37"/>
        <v>1202.1555585116178</v>
      </c>
      <c r="G320" s="95">
        <f t="shared" si="38"/>
        <v>77623.54686240004</v>
      </c>
      <c r="H320" s="94">
        <f t="shared" si="42"/>
        <v>225977.07316940525</v>
      </c>
      <c r="I320" s="94">
        <f t="shared" si="43"/>
        <v>222376.45313759986</v>
      </c>
      <c r="J320" s="96">
        <f>(1-L$14)*E320+F320</f>
        <v>1338.4419135931064</v>
      </c>
    </row>
    <row r="321" spans="1:10" ht="15">
      <c r="A321" s="91">
        <f t="shared" si="39"/>
        <v>303</v>
      </c>
      <c r="B321" s="92">
        <f t="shared" si="40"/>
        <v>3</v>
      </c>
      <c r="C321" s="93">
        <f t="shared" si="41"/>
        <v>2044</v>
      </c>
      <c r="D321" s="94">
        <f t="shared" si="44"/>
        <v>77623.54686240004</v>
      </c>
      <c r="E321" s="87">
        <f t="shared" si="36"/>
        <v>278.1510429236001</v>
      </c>
      <c r="F321" s="88">
        <f t="shared" si="37"/>
        <v>1206.4632825962844</v>
      </c>
      <c r="G321" s="95">
        <f t="shared" si="38"/>
        <v>76417.08357980374</v>
      </c>
      <c r="H321" s="94">
        <f t="shared" si="42"/>
        <v>226255.22421232885</v>
      </c>
      <c r="I321" s="94">
        <f t="shared" si="43"/>
        <v>223582.91642019615</v>
      </c>
      <c r="J321" s="96">
        <f>(1-L$14)*E321+F321</f>
        <v>1340.6711608069215</v>
      </c>
    </row>
    <row r="322" spans="1:10" ht="15">
      <c r="A322" s="91">
        <f t="shared" si="39"/>
        <v>304</v>
      </c>
      <c r="B322" s="92">
        <f t="shared" si="40"/>
        <v>4</v>
      </c>
      <c r="C322" s="93">
        <f t="shared" si="41"/>
        <v>2044</v>
      </c>
      <c r="D322" s="94">
        <f t="shared" si="44"/>
        <v>76417.08357980374</v>
      </c>
      <c r="E322" s="87">
        <f t="shared" si="36"/>
        <v>273.82788282763005</v>
      </c>
      <c r="F322" s="88">
        <f t="shared" si="37"/>
        <v>1210.7864426922545</v>
      </c>
      <c r="G322" s="95">
        <f t="shared" si="38"/>
        <v>75206.29713711148</v>
      </c>
      <c r="H322" s="94">
        <f t="shared" si="42"/>
        <v>226529.05209515648</v>
      </c>
      <c r="I322" s="94">
        <f t="shared" si="43"/>
        <v>224793.7028628884</v>
      </c>
      <c r="J322" s="96">
        <f>(1-L$14)*E322+F322</f>
        <v>1342.908396156586</v>
      </c>
    </row>
    <row r="323" spans="1:10" ht="15">
      <c r="A323" s="91">
        <f t="shared" si="39"/>
        <v>305</v>
      </c>
      <c r="B323" s="92">
        <f t="shared" si="40"/>
        <v>5</v>
      </c>
      <c r="C323" s="93">
        <f t="shared" si="41"/>
        <v>2044</v>
      </c>
      <c r="D323" s="94">
        <f t="shared" si="44"/>
        <v>75206.29713711148</v>
      </c>
      <c r="E323" s="87">
        <f t="shared" si="36"/>
        <v>269.4892314079828</v>
      </c>
      <c r="F323" s="88">
        <f t="shared" si="37"/>
        <v>1215.1250941119017</v>
      </c>
      <c r="G323" s="95">
        <f t="shared" si="38"/>
        <v>73991.17204299958</v>
      </c>
      <c r="H323" s="94">
        <f t="shared" si="42"/>
        <v>226798.54132656447</v>
      </c>
      <c r="I323" s="94">
        <f t="shared" si="43"/>
        <v>226008.8279570003</v>
      </c>
      <c r="J323" s="96">
        <f>(1-L$14)*E323+F323</f>
        <v>1345.1536482662534</v>
      </c>
    </row>
    <row r="324" spans="1:10" ht="15">
      <c r="A324" s="91">
        <f t="shared" si="39"/>
        <v>306</v>
      </c>
      <c r="B324" s="92">
        <f t="shared" si="40"/>
        <v>6</v>
      </c>
      <c r="C324" s="93">
        <f t="shared" si="41"/>
        <v>2044</v>
      </c>
      <c r="D324" s="94">
        <f t="shared" si="44"/>
        <v>73991.17204299958</v>
      </c>
      <c r="E324" s="87">
        <f t="shared" si="36"/>
        <v>265.1350331540818</v>
      </c>
      <c r="F324" s="88">
        <f t="shared" si="37"/>
        <v>1219.4792923658026</v>
      </c>
      <c r="G324" s="95">
        <f t="shared" si="38"/>
        <v>72771.69275063377</v>
      </c>
      <c r="H324" s="94">
        <f t="shared" si="42"/>
        <v>227063.67635971855</v>
      </c>
      <c r="I324" s="94">
        <f t="shared" si="43"/>
        <v>227228.3072493661</v>
      </c>
      <c r="J324" s="96">
        <f>(1-L$14)*E324+F324</f>
        <v>1347.406945862647</v>
      </c>
    </row>
    <row r="325" spans="1:10" ht="15">
      <c r="A325" s="91">
        <f t="shared" si="39"/>
        <v>307</v>
      </c>
      <c r="B325" s="92">
        <f t="shared" si="40"/>
        <v>7</v>
      </c>
      <c r="C325" s="93">
        <f t="shared" si="41"/>
        <v>2044</v>
      </c>
      <c r="D325" s="94">
        <f t="shared" si="44"/>
        <v>72771.69275063377</v>
      </c>
      <c r="E325" s="87">
        <f t="shared" si="36"/>
        <v>260.76523235643765</v>
      </c>
      <c r="F325" s="88">
        <f t="shared" si="37"/>
        <v>1223.849093163447</v>
      </c>
      <c r="G325" s="95">
        <f t="shared" si="38"/>
        <v>71547.84365747032</v>
      </c>
      <c r="H325" s="94">
        <f t="shared" si="42"/>
        <v>227324.441592075</v>
      </c>
      <c r="I325" s="94">
        <f t="shared" si="43"/>
        <v>228452.15634252955</v>
      </c>
      <c r="J325" s="96">
        <f>(1-L$14)*E325+F325</f>
        <v>1349.668317775428</v>
      </c>
    </row>
    <row r="326" spans="1:10" ht="15">
      <c r="A326" s="91">
        <f t="shared" si="39"/>
        <v>308</v>
      </c>
      <c r="B326" s="92">
        <f t="shared" si="40"/>
        <v>8</v>
      </c>
      <c r="C326" s="93">
        <f t="shared" si="41"/>
        <v>2044</v>
      </c>
      <c r="D326" s="94">
        <f t="shared" si="44"/>
        <v>71547.84365747032</v>
      </c>
      <c r="E326" s="87">
        <f t="shared" si="36"/>
        <v>256.37977310593527</v>
      </c>
      <c r="F326" s="88">
        <f t="shared" si="37"/>
        <v>1228.2345524139491</v>
      </c>
      <c r="G326" s="95">
        <f t="shared" si="38"/>
        <v>70319.60910505637</v>
      </c>
      <c r="H326" s="94">
        <f t="shared" si="42"/>
        <v>227580.82136518092</v>
      </c>
      <c r="I326" s="94">
        <f t="shared" si="43"/>
        <v>229680.3908949435</v>
      </c>
      <c r="J326" s="96">
        <f>(1-L$14)*E326+F326</f>
        <v>1351.9377929375628</v>
      </c>
    </row>
    <row r="327" spans="1:10" ht="15">
      <c r="A327" s="91">
        <f t="shared" si="39"/>
        <v>309</v>
      </c>
      <c r="B327" s="92">
        <f t="shared" si="40"/>
        <v>9</v>
      </c>
      <c r="C327" s="93">
        <f t="shared" si="41"/>
        <v>2044</v>
      </c>
      <c r="D327" s="94">
        <f t="shared" si="44"/>
        <v>70319.60910505637</v>
      </c>
      <c r="E327" s="87">
        <f t="shared" si="36"/>
        <v>251.97859929311866</v>
      </c>
      <c r="F327" s="88">
        <f t="shared" si="37"/>
        <v>1232.6357262267659</v>
      </c>
      <c r="G327" s="95">
        <f t="shared" si="38"/>
        <v>69086.9733788296</v>
      </c>
      <c r="H327" s="94">
        <f t="shared" si="42"/>
        <v>227832.79996447405</v>
      </c>
      <c r="I327" s="94">
        <f t="shared" si="43"/>
        <v>230913.02662117025</v>
      </c>
      <c r="J327" s="96">
        <f>(1-L$14)*E327+F327</f>
        <v>1354.2154003856956</v>
      </c>
    </row>
    <row r="328" spans="1:10" ht="15">
      <c r="A328" s="91">
        <f t="shared" si="39"/>
        <v>310</v>
      </c>
      <c r="B328" s="92">
        <f t="shared" si="40"/>
        <v>10</v>
      </c>
      <c r="C328" s="93">
        <f t="shared" si="41"/>
        <v>2044</v>
      </c>
      <c r="D328" s="94">
        <f t="shared" si="44"/>
        <v>69086.9733788296</v>
      </c>
      <c r="E328" s="87">
        <f t="shared" si="36"/>
        <v>247.56165460747272</v>
      </c>
      <c r="F328" s="88">
        <f t="shared" si="37"/>
        <v>1237.0526709124117</v>
      </c>
      <c r="G328" s="95">
        <f t="shared" si="38"/>
        <v>67849.92070791719</v>
      </c>
      <c r="H328" s="94">
        <f t="shared" si="42"/>
        <v>228080.36161908152</v>
      </c>
      <c r="I328" s="94">
        <f t="shared" si="43"/>
        <v>232150.07929208266</v>
      </c>
      <c r="J328" s="96">
        <f>(1-L$14)*E328+F328</f>
        <v>1356.5011692605174</v>
      </c>
    </row>
    <row r="329" spans="1:10" ht="15">
      <c r="A329" s="91">
        <f t="shared" si="39"/>
        <v>311</v>
      </c>
      <c r="B329" s="92">
        <f t="shared" si="40"/>
        <v>11</v>
      </c>
      <c r="C329" s="93">
        <f t="shared" si="41"/>
        <v>2044</v>
      </c>
      <c r="D329" s="94">
        <f t="shared" si="44"/>
        <v>67849.92070791719</v>
      </c>
      <c r="E329" s="87">
        <f t="shared" si="36"/>
        <v>243.12888253670326</v>
      </c>
      <c r="F329" s="88">
        <f t="shared" si="37"/>
        <v>1241.4854429831812</v>
      </c>
      <c r="G329" s="95">
        <f t="shared" si="38"/>
        <v>66608.43526493401</v>
      </c>
      <c r="H329" s="94">
        <f t="shared" si="42"/>
        <v>228323.49050161822</v>
      </c>
      <c r="I329" s="94">
        <f t="shared" si="43"/>
        <v>233391.56473506585</v>
      </c>
      <c r="J329" s="96">
        <f>(1-L$14)*E329+F329</f>
        <v>1358.7951288071406</v>
      </c>
    </row>
    <row r="330" spans="1:10" ht="15">
      <c r="A330" s="91">
        <f t="shared" si="39"/>
        <v>312</v>
      </c>
      <c r="B330" s="92">
        <f t="shared" si="40"/>
        <v>12</v>
      </c>
      <c r="C330" s="93">
        <f t="shared" si="41"/>
        <v>2044</v>
      </c>
      <c r="D330" s="94">
        <f t="shared" si="44"/>
        <v>66608.43526493401</v>
      </c>
      <c r="E330" s="87">
        <f t="shared" si="36"/>
        <v>238.68022636601356</v>
      </c>
      <c r="F330" s="88">
        <f t="shared" si="37"/>
        <v>1245.9340991538709</v>
      </c>
      <c r="G330" s="95">
        <f t="shared" si="38"/>
        <v>65362.501165780144</v>
      </c>
      <c r="H330" s="94">
        <f t="shared" si="42"/>
        <v>228562.17072798422</v>
      </c>
      <c r="I330" s="94">
        <f t="shared" si="43"/>
        <v>234637.49883421973</v>
      </c>
      <c r="J330" s="96">
        <f>(1-L$14)*E330+F330</f>
        <v>1361.0973083754725</v>
      </c>
    </row>
    <row r="331" spans="1:10" ht="15">
      <c r="A331" s="91">
        <f t="shared" si="39"/>
        <v>313</v>
      </c>
      <c r="B331" s="92">
        <f t="shared" si="40"/>
        <v>1</v>
      </c>
      <c r="C331" s="93">
        <f t="shared" si="41"/>
        <v>2045</v>
      </c>
      <c r="D331" s="94">
        <f t="shared" si="44"/>
        <v>65362.501165780144</v>
      </c>
      <c r="E331" s="87">
        <f t="shared" si="36"/>
        <v>234.21562917737882</v>
      </c>
      <c r="F331" s="88">
        <f t="shared" si="37"/>
        <v>1250.3986963425057</v>
      </c>
      <c r="G331" s="95">
        <f t="shared" si="38"/>
        <v>64112.10246943764</v>
      </c>
      <c r="H331" s="94">
        <f t="shared" si="42"/>
        <v>228796.3863571616</v>
      </c>
      <c r="I331" s="94">
        <f t="shared" si="43"/>
        <v>235887.89753056224</v>
      </c>
      <c r="J331" s="96">
        <f>(1-L$14)*E331+F331</f>
        <v>1363.407737420591</v>
      </c>
    </row>
    <row r="332" spans="1:10" ht="15">
      <c r="A332" s="91">
        <f t="shared" si="39"/>
        <v>314</v>
      </c>
      <c r="B332" s="92">
        <f t="shared" si="40"/>
        <v>2</v>
      </c>
      <c r="C332" s="93">
        <f t="shared" si="41"/>
        <v>2045</v>
      </c>
      <c r="D332" s="94">
        <f t="shared" si="44"/>
        <v>64112.10246943764</v>
      </c>
      <c r="E332" s="87">
        <f t="shared" si="36"/>
        <v>229.73503384881818</v>
      </c>
      <c r="F332" s="88">
        <f t="shared" si="37"/>
        <v>1254.8792916710663</v>
      </c>
      <c r="G332" s="95">
        <f t="shared" si="38"/>
        <v>62857.22317776657</v>
      </c>
      <c r="H332" s="94">
        <f t="shared" si="42"/>
        <v>229026.1213910104</v>
      </c>
      <c r="I332" s="94">
        <f t="shared" si="43"/>
        <v>237142.7768222333</v>
      </c>
      <c r="J332" s="96">
        <f>(1-L$14)*E332+F332</f>
        <v>1365.726445503121</v>
      </c>
    </row>
    <row r="333" spans="1:10" ht="15">
      <c r="A333" s="91">
        <f t="shared" si="39"/>
        <v>315</v>
      </c>
      <c r="B333" s="92">
        <f t="shared" si="40"/>
        <v>3</v>
      </c>
      <c r="C333" s="93">
        <f t="shared" si="41"/>
        <v>2045</v>
      </c>
      <c r="D333" s="94">
        <f t="shared" si="44"/>
        <v>62857.22317776657</v>
      </c>
      <c r="E333" s="87">
        <f t="shared" si="36"/>
        <v>225.2383830536635</v>
      </c>
      <c r="F333" s="88">
        <f t="shared" si="37"/>
        <v>1259.375942466221</v>
      </c>
      <c r="G333" s="95">
        <f t="shared" si="38"/>
        <v>61597.84723530035</v>
      </c>
      <c r="H333" s="94">
        <f t="shared" si="42"/>
        <v>229251.35977406407</v>
      </c>
      <c r="I333" s="94">
        <f t="shared" si="43"/>
        <v>238402.15276469954</v>
      </c>
      <c r="J333" s="96">
        <f>(1-L$14)*E333+F333</f>
        <v>1368.0534622896137</v>
      </c>
    </row>
    <row r="334" spans="1:10" ht="15">
      <c r="A334" s="91">
        <f t="shared" si="39"/>
        <v>316</v>
      </c>
      <c r="B334" s="92">
        <f t="shared" si="40"/>
        <v>4</v>
      </c>
      <c r="C334" s="93">
        <f t="shared" si="41"/>
        <v>2045</v>
      </c>
      <c r="D334" s="94">
        <f t="shared" si="44"/>
        <v>61597.84723530035</v>
      </c>
      <c r="E334" s="87">
        <f t="shared" si="36"/>
        <v>220.72561925982623</v>
      </c>
      <c r="F334" s="88">
        <f t="shared" si="37"/>
        <v>1263.8887062600581</v>
      </c>
      <c r="G334" s="95">
        <f t="shared" si="38"/>
        <v>60333.9585290403</v>
      </c>
      <c r="H334" s="94">
        <f t="shared" si="42"/>
        <v>229472.08539332388</v>
      </c>
      <c r="I334" s="94">
        <f t="shared" si="43"/>
        <v>239666.0414709596</v>
      </c>
      <c r="J334" s="96">
        <f>(1-L$14)*E334+F334</f>
        <v>1370.3888175529244</v>
      </c>
    </row>
    <row r="335" spans="1:10" ht="15">
      <c r="A335" s="91">
        <f t="shared" si="39"/>
        <v>317</v>
      </c>
      <c r="B335" s="92">
        <f t="shared" si="40"/>
        <v>5</v>
      </c>
      <c r="C335" s="93">
        <f t="shared" si="41"/>
        <v>2045</v>
      </c>
      <c r="D335" s="94">
        <f t="shared" si="44"/>
        <v>60333.9585290403</v>
      </c>
      <c r="E335" s="87">
        <f t="shared" si="36"/>
        <v>216.19668472906105</v>
      </c>
      <c r="F335" s="88">
        <f t="shared" si="37"/>
        <v>1268.4176407908235</v>
      </c>
      <c r="G335" s="95">
        <f t="shared" si="38"/>
        <v>59065.540888249474</v>
      </c>
      <c r="H335" s="94">
        <f t="shared" si="42"/>
        <v>229688.28207805296</v>
      </c>
      <c r="I335" s="94">
        <f t="shared" si="43"/>
        <v>240934.45911175042</v>
      </c>
      <c r="J335" s="96">
        <f>(1-L$14)*E335+F335</f>
        <v>1372.7325411725956</v>
      </c>
    </row>
    <row r="336" spans="1:10" ht="15">
      <c r="A336" s="91">
        <f t="shared" si="39"/>
        <v>318</v>
      </c>
      <c r="B336" s="92">
        <f t="shared" si="40"/>
        <v>6</v>
      </c>
      <c r="C336" s="93">
        <f t="shared" si="41"/>
        <v>2045</v>
      </c>
      <c r="D336" s="94">
        <f t="shared" si="44"/>
        <v>59065.540888249474</v>
      </c>
      <c r="E336" s="87">
        <f t="shared" si="36"/>
        <v>211.65152151622726</v>
      </c>
      <c r="F336" s="88">
        <f t="shared" si="37"/>
        <v>1272.9628040036573</v>
      </c>
      <c r="G336" s="95">
        <f t="shared" si="38"/>
        <v>57792.57808424582</v>
      </c>
      <c r="H336" s="94">
        <f t="shared" si="42"/>
        <v>229899.9335995692</v>
      </c>
      <c r="I336" s="94">
        <f t="shared" si="43"/>
        <v>242207.42191575406</v>
      </c>
      <c r="J336" s="96">
        <f>(1-L$14)*E336+F336</f>
        <v>1375.084663135237</v>
      </c>
    </row>
    <row r="337" spans="1:10" ht="15">
      <c r="A337" s="91">
        <f t="shared" si="39"/>
        <v>319</v>
      </c>
      <c r="B337" s="92">
        <f t="shared" si="40"/>
        <v>7</v>
      </c>
      <c r="C337" s="93">
        <f t="shared" si="41"/>
        <v>2045</v>
      </c>
      <c r="D337" s="94">
        <f t="shared" si="44"/>
        <v>57792.57808424582</v>
      </c>
      <c r="E337" s="87">
        <f t="shared" si="36"/>
        <v>207.0900714685475</v>
      </c>
      <c r="F337" s="88">
        <f t="shared" si="37"/>
        <v>1277.524254051337</v>
      </c>
      <c r="G337" s="95">
        <f t="shared" si="38"/>
        <v>56515.05383019448</v>
      </c>
      <c r="H337" s="94">
        <f t="shared" si="42"/>
        <v>230107.02367103775</v>
      </c>
      <c r="I337" s="94">
        <f t="shared" si="43"/>
        <v>243484.9461698054</v>
      </c>
      <c r="J337" s="96">
        <f>(1-L$14)*E337+F337</f>
        <v>1377.4452135349113</v>
      </c>
    </row>
    <row r="338" spans="1:10" ht="15">
      <c r="A338" s="91">
        <f t="shared" si="39"/>
        <v>320</v>
      </c>
      <c r="B338" s="92">
        <f t="shared" si="40"/>
        <v>8</v>
      </c>
      <c r="C338" s="93">
        <f t="shared" si="41"/>
        <v>2045</v>
      </c>
      <c r="D338" s="94">
        <f t="shared" si="44"/>
        <v>56515.05383019448</v>
      </c>
      <c r="E338" s="87">
        <f t="shared" si="36"/>
        <v>202.51227622486354</v>
      </c>
      <c r="F338" s="88">
        <f t="shared" si="37"/>
        <v>1282.1020492950208</v>
      </c>
      <c r="G338" s="95">
        <f t="shared" si="38"/>
        <v>55232.951780899464</v>
      </c>
      <c r="H338" s="94">
        <f t="shared" si="42"/>
        <v>230309.5359472626</v>
      </c>
      <c r="I338" s="94">
        <f t="shared" si="43"/>
        <v>244767.04821910043</v>
      </c>
      <c r="J338" s="96">
        <f>(1-L$14)*E338+F338</f>
        <v>1379.8142225735176</v>
      </c>
    </row>
    <row r="339" spans="1:10" ht="15">
      <c r="A339" s="91">
        <f t="shared" si="39"/>
        <v>321</v>
      </c>
      <c r="B339" s="92">
        <f t="shared" si="40"/>
        <v>9</v>
      </c>
      <c r="C339" s="93">
        <f t="shared" si="41"/>
        <v>2045</v>
      </c>
      <c r="D339" s="94">
        <f t="shared" si="44"/>
        <v>55232.951780899464</v>
      </c>
      <c r="E339" s="87">
        <f aca="true" t="shared" si="45" ref="E339:E378">IF(I$5=1,D$8,G$8)*D339/12</f>
        <v>197.91807721488973</v>
      </c>
      <c r="F339" s="88">
        <f aca="true" t="shared" si="46" ref="F339:F378">IF(I$5=1,$D$9-E339,0)</f>
        <v>1286.6962483049947</v>
      </c>
      <c r="G339" s="95">
        <f aca="true" t="shared" si="47" ref="G339:G378">D339-F339</f>
        <v>53946.25553259447</v>
      </c>
      <c r="H339" s="94">
        <f t="shared" si="42"/>
        <v>230507.45402447748</v>
      </c>
      <c r="I339" s="94">
        <f t="shared" si="43"/>
        <v>246053.74446740543</v>
      </c>
      <c r="J339" s="96">
        <f>(1-L$14)*E339+F339</f>
        <v>1382.191720561179</v>
      </c>
    </row>
    <row r="340" spans="1:10" ht="15">
      <c r="A340" s="91">
        <f aca="true" t="shared" si="48" ref="A340:A378">A339+1</f>
        <v>322</v>
      </c>
      <c r="B340" s="92">
        <f aca="true" t="shared" si="49" ref="B340:B378">MOD(B339,12)+1</f>
        <v>10</v>
      </c>
      <c r="C340" s="93">
        <f aca="true" t="shared" si="50" ref="C340:C378">IF(B339=12,C339+1,C339)</f>
        <v>2045</v>
      </c>
      <c r="D340" s="94">
        <f t="shared" si="44"/>
        <v>53946.25553259447</v>
      </c>
      <c r="E340" s="87">
        <f t="shared" si="45"/>
        <v>193.3074156584635</v>
      </c>
      <c r="F340" s="88">
        <f t="shared" si="46"/>
        <v>1291.306909861421</v>
      </c>
      <c r="G340" s="95">
        <f t="shared" si="47"/>
        <v>52654.94862273305</v>
      </c>
      <c r="H340" s="94">
        <f aca="true" t="shared" si="51" ref="H340:H378">H339+E340</f>
        <v>230700.76144013595</v>
      </c>
      <c r="I340" s="94">
        <f aca="true" t="shared" si="52" ref="I340:I378">I339+F340</f>
        <v>247345.05137726685</v>
      </c>
      <c r="J340" s="96">
        <f>(1-L$14)*E340+F340</f>
        <v>1384.5777379166295</v>
      </c>
    </row>
    <row r="341" spans="1:10" ht="15">
      <c r="A341" s="91">
        <f t="shared" si="48"/>
        <v>323</v>
      </c>
      <c r="B341" s="92">
        <f t="shared" si="49"/>
        <v>11</v>
      </c>
      <c r="C341" s="93">
        <f t="shared" si="50"/>
        <v>2045</v>
      </c>
      <c r="D341" s="94">
        <f aca="true" t="shared" si="53" ref="D341:D378">G340</f>
        <v>52654.94862273305</v>
      </c>
      <c r="E341" s="87">
        <f t="shared" si="45"/>
        <v>188.6802325647934</v>
      </c>
      <c r="F341" s="88">
        <f t="shared" si="46"/>
        <v>1295.934092955091</v>
      </c>
      <c r="G341" s="95">
        <f t="shared" si="47"/>
        <v>51359.01452977796</v>
      </c>
      <c r="H341" s="94">
        <f t="shared" si="51"/>
        <v>230889.44167270075</v>
      </c>
      <c r="I341" s="94">
        <f t="shared" si="52"/>
        <v>248640.98547022193</v>
      </c>
      <c r="J341" s="96">
        <f>(1-L$14)*E341+F341</f>
        <v>1386.972305167604</v>
      </c>
    </row>
    <row r="342" spans="1:10" ht="15">
      <c r="A342" s="91">
        <f t="shared" si="48"/>
        <v>324</v>
      </c>
      <c r="B342" s="92">
        <f t="shared" si="49"/>
        <v>12</v>
      </c>
      <c r="C342" s="93">
        <f t="shared" si="50"/>
        <v>2045</v>
      </c>
      <c r="D342" s="94">
        <f t="shared" si="53"/>
        <v>51359.01452977796</v>
      </c>
      <c r="E342" s="87">
        <f t="shared" si="45"/>
        <v>184.03646873170433</v>
      </c>
      <c r="F342" s="88">
        <f t="shared" si="46"/>
        <v>1300.57785678818</v>
      </c>
      <c r="G342" s="95">
        <f t="shared" si="47"/>
        <v>50058.43667298978</v>
      </c>
      <c r="H342" s="94">
        <f t="shared" si="51"/>
        <v>231073.47814143245</v>
      </c>
      <c r="I342" s="94">
        <f t="shared" si="52"/>
        <v>249941.5633270101</v>
      </c>
      <c r="J342" s="96">
        <f>(1-L$14)*E342+F342</f>
        <v>1389.3754529512273</v>
      </c>
    </row>
    <row r="343" spans="1:10" ht="15">
      <c r="A343" s="91">
        <f t="shared" si="48"/>
        <v>325</v>
      </c>
      <c r="B343" s="92">
        <f t="shared" si="49"/>
        <v>1</v>
      </c>
      <c r="C343" s="93">
        <f t="shared" si="50"/>
        <v>2046</v>
      </c>
      <c r="D343" s="94">
        <f t="shared" si="53"/>
        <v>50058.43667298978</v>
      </c>
      <c r="E343" s="87">
        <f t="shared" si="45"/>
        <v>179.37606474488004</v>
      </c>
      <c r="F343" s="88">
        <f t="shared" si="46"/>
        <v>1305.2382607750044</v>
      </c>
      <c r="G343" s="95">
        <f t="shared" si="47"/>
        <v>48753.19841221478</v>
      </c>
      <c r="H343" s="94">
        <f t="shared" si="51"/>
        <v>231252.85420617735</v>
      </c>
      <c r="I343" s="94">
        <f t="shared" si="52"/>
        <v>251246.80158778513</v>
      </c>
      <c r="J343" s="96">
        <f>(1-L$14)*E343+F343</f>
        <v>1391.787212014409</v>
      </c>
    </row>
    <row r="344" spans="1:10" ht="15">
      <c r="A344" s="91">
        <f t="shared" si="48"/>
        <v>326</v>
      </c>
      <c r="B344" s="92">
        <f t="shared" si="49"/>
        <v>2</v>
      </c>
      <c r="C344" s="93">
        <f t="shared" si="50"/>
        <v>2046</v>
      </c>
      <c r="D344" s="94">
        <f t="shared" si="53"/>
        <v>48753.19841221478</v>
      </c>
      <c r="E344" s="87">
        <f t="shared" si="45"/>
        <v>174.69896097710293</v>
      </c>
      <c r="F344" s="88">
        <f t="shared" si="46"/>
        <v>1309.9153645427816</v>
      </c>
      <c r="G344" s="95">
        <f t="shared" si="47"/>
        <v>47443.283047672</v>
      </c>
      <c r="H344" s="94">
        <f t="shared" si="51"/>
        <v>231427.55316715446</v>
      </c>
      <c r="I344" s="94">
        <f t="shared" si="52"/>
        <v>252556.7169523279</v>
      </c>
      <c r="J344" s="96">
        <f>(1-L$14)*E344+F344</f>
        <v>1394.2076132142338</v>
      </c>
    </row>
    <row r="345" spans="1:10" ht="15">
      <c r="A345" s="91">
        <f t="shared" si="48"/>
        <v>327</v>
      </c>
      <c r="B345" s="92">
        <f t="shared" si="49"/>
        <v>3</v>
      </c>
      <c r="C345" s="93">
        <f t="shared" si="50"/>
        <v>2046</v>
      </c>
      <c r="D345" s="94">
        <f t="shared" si="53"/>
        <v>47443.283047672</v>
      </c>
      <c r="E345" s="87">
        <f t="shared" si="45"/>
        <v>170.0050975874913</v>
      </c>
      <c r="F345" s="88">
        <f t="shared" si="46"/>
        <v>1314.6092279323932</v>
      </c>
      <c r="G345" s="95">
        <f t="shared" si="47"/>
        <v>46128.673819739604</v>
      </c>
      <c r="H345" s="94">
        <f t="shared" si="51"/>
        <v>231597.55826474197</v>
      </c>
      <c r="I345" s="94">
        <f t="shared" si="52"/>
        <v>253871.3261802603</v>
      </c>
      <c r="J345" s="96">
        <f>(1-L$14)*E345+F345</f>
        <v>1396.6366875183578</v>
      </c>
    </row>
    <row r="346" spans="1:10" ht="15">
      <c r="A346" s="91">
        <f t="shared" si="48"/>
        <v>328</v>
      </c>
      <c r="B346" s="92">
        <f t="shared" si="49"/>
        <v>4</v>
      </c>
      <c r="C346" s="93">
        <f t="shared" si="50"/>
        <v>2046</v>
      </c>
      <c r="D346" s="94">
        <f t="shared" si="53"/>
        <v>46128.673819739604</v>
      </c>
      <c r="E346" s="87">
        <f t="shared" si="45"/>
        <v>165.29441452073357</v>
      </c>
      <c r="F346" s="88">
        <f t="shared" si="46"/>
        <v>1319.3199109991508</v>
      </c>
      <c r="G346" s="95">
        <f t="shared" si="47"/>
        <v>44809.35390874046</v>
      </c>
      <c r="H346" s="94">
        <f t="shared" si="51"/>
        <v>231762.8526792627</v>
      </c>
      <c r="I346" s="94">
        <f t="shared" si="52"/>
        <v>255190.64609125946</v>
      </c>
      <c r="J346" s="96">
        <f>(1-L$14)*E346+F346</f>
        <v>1399.0744660054047</v>
      </c>
    </row>
    <row r="347" spans="1:10" ht="15">
      <c r="A347" s="91">
        <f t="shared" si="48"/>
        <v>329</v>
      </c>
      <c r="B347" s="92">
        <f t="shared" si="49"/>
        <v>5</v>
      </c>
      <c r="C347" s="93">
        <f t="shared" si="50"/>
        <v>2046</v>
      </c>
      <c r="D347" s="94">
        <f t="shared" si="53"/>
        <v>44809.35390874046</v>
      </c>
      <c r="E347" s="87">
        <f t="shared" si="45"/>
        <v>160.56685150631995</v>
      </c>
      <c r="F347" s="88">
        <f t="shared" si="46"/>
        <v>1324.0474740135646</v>
      </c>
      <c r="G347" s="95">
        <f t="shared" si="47"/>
        <v>43485.306434726896</v>
      </c>
      <c r="H347" s="94">
        <f t="shared" si="51"/>
        <v>231923.41953076902</v>
      </c>
      <c r="I347" s="94">
        <f t="shared" si="52"/>
        <v>256514.69356527302</v>
      </c>
      <c r="J347" s="96">
        <f>(1-L$14)*E347+F347</f>
        <v>1401.520979865364</v>
      </c>
    </row>
    <row r="348" spans="1:10" ht="15">
      <c r="A348" s="91">
        <f t="shared" si="48"/>
        <v>330</v>
      </c>
      <c r="B348" s="92">
        <f t="shared" si="49"/>
        <v>6</v>
      </c>
      <c r="C348" s="93">
        <f t="shared" si="50"/>
        <v>2046</v>
      </c>
      <c r="D348" s="94">
        <f t="shared" si="53"/>
        <v>43485.306434726896</v>
      </c>
      <c r="E348" s="87">
        <f t="shared" si="45"/>
        <v>155.82234805777136</v>
      </c>
      <c r="F348" s="88">
        <f t="shared" si="46"/>
        <v>1328.7919774621132</v>
      </c>
      <c r="G348" s="95">
        <f t="shared" si="47"/>
        <v>42156.514457264784</v>
      </c>
      <c r="H348" s="94">
        <f t="shared" si="51"/>
        <v>232079.24187882678</v>
      </c>
      <c r="I348" s="94">
        <f t="shared" si="52"/>
        <v>257843.48554273514</v>
      </c>
      <c r="J348" s="96">
        <f>(1-L$14)*E348+F348</f>
        <v>1403.976260399988</v>
      </c>
    </row>
    <row r="349" spans="1:10" ht="15">
      <c r="A349" s="91">
        <f t="shared" si="48"/>
        <v>331</v>
      </c>
      <c r="B349" s="92">
        <f t="shared" si="49"/>
        <v>7</v>
      </c>
      <c r="C349" s="93">
        <f t="shared" si="50"/>
        <v>2046</v>
      </c>
      <c r="D349" s="94">
        <f t="shared" si="53"/>
        <v>42156.514457264784</v>
      </c>
      <c r="E349" s="87">
        <f t="shared" si="45"/>
        <v>151.06084347186547</v>
      </c>
      <c r="F349" s="88">
        <f t="shared" si="46"/>
        <v>1333.553482048019</v>
      </c>
      <c r="G349" s="95">
        <f t="shared" si="47"/>
        <v>40822.96097521677</v>
      </c>
      <c r="H349" s="94">
        <f t="shared" si="51"/>
        <v>232230.30272229866</v>
      </c>
      <c r="I349" s="94">
        <f t="shared" si="52"/>
        <v>259177.03902478315</v>
      </c>
      <c r="J349" s="96">
        <f>(1-L$14)*E349+F349</f>
        <v>1406.4403390231942</v>
      </c>
    </row>
    <row r="350" spans="1:10" ht="15">
      <c r="A350" s="91">
        <f t="shared" si="48"/>
        <v>332</v>
      </c>
      <c r="B350" s="92">
        <f t="shared" si="49"/>
        <v>8</v>
      </c>
      <c r="C350" s="93">
        <f t="shared" si="50"/>
        <v>2046</v>
      </c>
      <c r="D350" s="94">
        <f t="shared" si="53"/>
        <v>40822.96097521677</v>
      </c>
      <c r="E350" s="87">
        <f t="shared" si="45"/>
        <v>146.28227682786007</v>
      </c>
      <c r="F350" s="88">
        <f t="shared" si="46"/>
        <v>1338.3320486920243</v>
      </c>
      <c r="G350" s="95">
        <f t="shared" si="47"/>
        <v>39484.62892652474</v>
      </c>
      <c r="H350" s="94">
        <f t="shared" si="51"/>
        <v>232376.58499912653</v>
      </c>
      <c r="I350" s="94">
        <f t="shared" si="52"/>
        <v>260515.37107347517</v>
      </c>
      <c r="J350" s="96">
        <f>(1-L$14)*E350+F350</f>
        <v>1408.9132472614667</v>
      </c>
    </row>
    <row r="351" spans="1:10" ht="15">
      <c r="A351" s="91">
        <f t="shared" si="48"/>
        <v>333</v>
      </c>
      <c r="B351" s="92">
        <f t="shared" si="49"/>
        <v>9</v>
      </c>
      <c r="C351" s="93">
        <f t="shared" si="50"/>
        <v>2046</v>
      </c>
      <c r="D351" s="94">
        <f t="shared" si="53"/>
        <v>39484.62892652474</v>
      </c>
      <c r="E351" s="87">
        <f t="shared" si="45"/>
        <v>141.48658698671363</v>
      </c>
      <c r="F351" s="88">
        <f t="shared" si="46"/>
        <v>1343.127738533171</v>
      </c>
      <c r="G351" s="95">
        <f t="shared" si="47"/>
        <v>38141.50118799157</v>
      </c>
      <c r="H351" s="94">
        <f t="shared" si="51"/>
        <v>232518.07158611325</v>
      </c>
      <c r="I351" s="94">
        <f t="shared" si="52"/>
        <v>261858.49881200833</v>
      </c>
      <c r="J351" s="96">
        <f>(1-L$14)*E351+F351</f>
        <v>1411.3950167542603</v>
      </c>
    </row>
    <row r="352" spans="1:10" ht="15">
      <c r="A352" s="91">
        <f t="shared" si="48"/>
        <v>334</v>
      </c>
      <c r="B352" s="92">
        <f t="shared" si="49"/>
        <v>10</v>
      </c>
      <c r="C352" s="93">
        <f t="shared" si="50"/>
        <v>2046</v>
      </c>
      <c r="D352" s="94">
        <f t="shared" si="53"/>
        <v>38141.50118799157</v>
      </c>
      <c r="E352" s="87">
        <f t="shared" si="45"/>
        <v>136.6737125903031</v>
      </c>
      <c r="F352" s="88">
        <f t="shared" si="46"/>
        <v>1347.9406129295814</v>
      </c>
      <c r="G352" s="95">
        <f t="shared" si="47"/>
        <v>36793.56057506199</v>
      </c>
      <c r="H352" s="94">
        <f t="shared" si="51"/>
        <v>232654.74529870355</v>
      </c>
      <c r="I352" s="94">
        <f t="shared" si="52"/>
        <v>263206.4394249379</v>
      </c>
      <c r="J352" s="96">
        <f>(1-L$14)*E352+F352</f>
        <v>1413.8856792544027</v>
      </c>
    </row>
    <row r="353" spans="1:10" ht="15">
      <c r="A353" s="91">
        <f t="shared" si="48"/>
        <v>335</v>
      </c>
      <c r="B353" s="92">
        <f t="shared" si="49"/>
        <v>11</v>
      </c>
      <c r="C353" s="93">
        <f t="shared" si="50"/>
        <v>2046</v>
      </c>
      <c r="D353" s="94">
        <f t="shared" si="53"/>
        <v>36793.56057506199</v>
      </c>
      <c r="E353" s="87">
        <f t="shared" si="45"/>
        <v>131.84359206063877</v>
      </c>
      <c r="F353" s="88">
        <f t="shared" si="46"/>
        <v>1352.7707334592458</v>
      </c>
      <c r="G353" s="95">
        <f t="shared" si="47"/>
        <v>35440.78984160274</v>
      </c>
      <c r="H353" s="94">
        <f t="shared" si="51"/>
        <v>232786.5888907642</v>
      </c>
      <c r="I353" s="94">
        <f t="shared" si="52"/>
        <v>264559.21015839715</v>
      </c>
      <c r="J353" s="96">
        <f>(1-L$14)*E353+F353</f>
        <v>1416.385266628504</v>
      </c>
    </row>
    <row r="354" spans="1:10" ht="15">
      <c r="A354" s="91">
        <f t="shared" si="48"/>
        <v>336</v>
      </c>
      <c r="B354" s="92">
        <f t="shared" si="49"/>
        <v>12</v>
      </c>
      <c r="C354" s="93">
        <f t="shared" si="50"/>
        <v>2046</v>
      </c>
      <c r="D354" s="94">
        <f t="shared" si="53"/>
        <v>35440.78984160274</v>
      </c>
      <c r="E354" s="87">
        <f t="shared" si="45"/>
        <v>126.99616359907647</v>
      </c>
      <c r="F354" s="88">
        <f t="shared" si="46"/>
        <v>1357.618161920808</v>
      </c>
      <c r="G354" s="95">
        <f t="shared" si="47"/>
        <v>34083.17167968193</v>
      </c>
      <c r="H354" s="94">
        <f t="shared" si="51"/>
        <v>232913.58505436327</v>
      </c>
      <c r="I354" s="94">
        <f t="shared" si="52"/>
        <v>265916.82832031796</v>
      </c>
      <c r="J354" s="96">
        <f>(1-L$14)*E354+F354</f>
        <v>1418.8938108573625</v>
      </c>
    </row>
    <row r="355" spans="1:10" ht="15">
      <c r="A355" s="91">
        <f t="shared" si="48"/>
        <v>337</v>
      </c>
      <c r="B355" s="92">
        <f t="shared" si="49"/>
        <v>1</v>
      </c>
      <c r="C355" s="93">
        <f t="shared" si="50"/>
        <v>2047</v>
      </c>
      <c r="D355" s="94">
        <f t="shared" si="53"/>
        <v>34083.17167968193</v>
      </c>
      <c r="E355" s="87">
        <f t="shared" si="45"/>
        <v>122.13136518552692</v>
      </c>
      <c r="F355" s="88">
        <f t="shared" si="46"/>
        <v>1362.4829603343576</v>
      </c>
      <c r="G355" s="95">
        <f t="shared" si="47"/>
        <v>32720.688719347574</v>
      </c>
      <c r="H355" s="94">
        <f t="shared" si="51"/>
        <v>233035.7164195488</v>
      </c>
      <c r="I355" s="94">
        <f t="shared" si="52"/>
        <v>267279.3112806523</v>
      </c>
      <c r="J355" s="96">
        <f>(1-L$14)*E355+F355</f>
        <v>1421.4113440363744</v>
      </c>
    </row>
    <row r="356" spans="1:10" ht="15">
      <c r="A356" s="91">
        <f t="shared" si="48"/>
        <v>338</v>
      </c>
      <c r="B356" s="92">
        <f t="shared" si="49"/>
        <v>2</v>
      </c>
      <c r="C356" s="93">
        <f t="shared" si="50"/>
        <v>2047</v>
      </c>
      <c r="D356" s="94">
        <f t="shared" si="53"/>
        <v>32720.688719347574</v>
      </c>
      <c r="E356" s="87">
        <f t="shared" si="45"/>
        <v>117.24913457766213</v>
      </c>
      <c r="F356" s="88">
        <f t="shared" si="46"/>
        <v>1367.3651909422224</v>
      </c>
      <c r="G356" s="95">
        <f t="shared" si="47"/>
        <v>31353.32352840535</v>
      </c>
      <c r="H356" s="94">
        <f t="shared" si="51"/>
        <v>233152.96555412645</v>
      </c>
      <c r="I356" s="94">
        <f t="shared" si="52"/>
        <v>268646.67647159455</v>
      </c>
      <c r="J356" s="96">
        <f>(1-L$14)*E356+F356</f>
        <v>1423.9378983759443</v>
      </c>
    </row>
    <row r="357" spans="1:10" ht="15">
      <c r="A357" s="91">
        <f t="shared" si="48"/>
        <v>339</v>
      </c>
      <c r="B357" s="92">
        <f t="shared" si="49"/>
        <v>3</v>
      </c>
      <c r="C357" s="93">
        <f t="shared" si="50"/>
        <v>2047</v>
      </c>
      <c r="D357" s="94">
        <f t="shared" si="53"/>
        <v>31353.32352840535</v>
      </c>
      <c r="E357" s="87">
        <f t="shared" si="45"/>
        <v>112.34940931011916</v>
      </c>
      <c r="F357" s="88">
        <f t="shared" si="46"/>
        <v>1372.2649162097653</v>
      </c>
      <c r="G357" s="95">
        <f t="shared" si="47"/>
        <v>29981.058612195586</v>
      </c>
      <c r="H357" s="94">
        <f t="shared" si="51"/>
        <v>233265.31496343657</v>
      </c>
      <c r="I357" s="94">
        <f t="shared" si="52"/>
        <v>270018.9413878043</v>
      </c>
      <c r="J357" s="96">
        <f>(1-L$14)*E357+F357</f>
        <v>1426.4735062018979</v>
      </c>
    </row>
    <row r="358" spans="1:10" ht="15">
      <c r="A358" s="91">
        <f t="shared" si="48"/>
        <v>340</v>
      </c>
      <c r="B358" s="92">
        <f t="shared" si="49"/>
        <v>4</v>
      </c>
      <c r="C358" s="93">
        <f t="shared" si="50"/>
        <v>2047</v>
      </c>
      <c r="D358" s="94">
        <f t="shared" si="53"/>
        <v>29981.058612195586</v>
      </c>
      <c r="E358" s="87">
        <f t="shared" si="45"/>
        <v>107.43212669370085</v>
      </c>
      <c r="F358" s="88">
        <f t="shared" si="46"/>
        <v>1377.1821988261836</v>
      </c>
      <c r="G358" s="95">
        <f t="shared" si="47"/>
        <v>28603.876413369402</v>
      </c>
      <c r="H358" s="94">
        <f t="shared" si="51"/>
        <v>233372.74709013026</v>
      </c>
      <c r="I358" s="94">
        <f t="shared" si="52"/>
        <v>271396.12358663045</v>
      </c>
      <c r="J358" s="96">
        <f>(1-L$14)*E358+F358</f>
        <v>1429.0181999558943</v>
      </c>
    </row>
    <row r="359" spans="1:10" ht="15">
      <c r="A359" s="91">
        <f t="shared" si="48"/>
        <v>341</v>
      </c>
      <c r="B359" s="92">
        <f t="shared" si="49"/>
        <v>5</v>
      </c>
      <c r="C359" s="93">
        <f t="shared" si="50"/>
        <v>2047</v>
      </c>
      <c r="D359" s="94">
        <f t="shared" si="53"/>
        <v>28603.876413369402</v>
      </c>
      <c r="E359" s="87">
        <f t="shared" si="45"/>
        <v>102.49722381457367</v>
      </c>
      <c r="F359" s="88">
        <f t="shared" si="46"/>
        <v>1382.1171017053107</v>
      </c>
      <c r="G359" s="95">
        <f t="shared" si="47"/>
        <v>27221.759311664093</v>
      </c>
      <c r="H359" s="94">
        <f t="shared" si="51"/>
        <v>233475.24431394483</v>
      </c>
      <c r="I359" s="94">
        <f t="shared" si="52"/>
        <v>272778.24068833573</v>
      </c>
      <c r="J359" s="96">
        <f>(1-L$14)*E359+F359</f>
        <v>1431.5720121958425</v>
      </c>
    </row>
    <row r="360" spans="1:10" ht="15">
      <c r="A360" s="91">
        <f t="shared" si="48"/>
        <v>342</v>
      </c>
      <c r="B360" s="92">
        <f t="shared" si="49"/>
        <v>6</v>
      </c>
      <c r="C360" s="93">
        <f t="shared" si="50"/>
        <v>2047</v>
      </c>
      <c r="D360" s="94">
        <f t="shared" si="53"/>
        <v>27221.759311664093</v>
      </c>
      <c r="E360" s="87">
        <f t="shared" si="45"/>
        <v>97.54463753346299</v>
      </c>
      <c r="F360" s="88">
        <f t="shared" si="46"/>
        <v>1387.0696879864215</v>
      </c>
      <c r="G360" s="95">
        <f t="shared" si="47"/>
        <v>25834.68962367767</v>
      </c>
      <c r="H360" s="94">
        <f t="shared" si="51"/>
        <v>233572.7889514783</v>
      </c>
      <c r="I360" s="94">
        <f t="shared" si="52"/>
        <v>274165.31037632213</v>
      </c>
      <c r="J360" s="96">
        <f>(1-L$14)*E360+F360</f>
        <v>1434.1349755963174</v>
      </c>
    </row>
    <row r="361" spans="1:10" ht="15">
      <c r="A361" s="91">
        <f t="shared" si="48"/>
        <v>343</v>
      </c>
      <c r="B361" s="92">
        <f t="shared" si="49"/>
        <v>7</v>
      </c>
      <c r="C361" s="93">
        <f t="shared" si="50"/>
        <v>2047</v>
      </c>
      <c r="D361" s="94">
        <f t="shared" si="53"/>
        <v>25834.68962367767</v>
      </c>
      <c r="E361" s="87">
        <f t="shared" si="45"/>
        <v>92.57430448484497</v>
      </c>
      <c r="F361" s="88">
        <f t="shared" si="46"/>
        <v>1392.0400210350394</v>
      </c>
      <c r="G361" s="95">
        <f t="shared" si="47"/>
        <v>24442.649602642632</v>
      </c>
      <c r="H361" s="94">
        <f t="shared" si="51"/>
        <v>233665.36325596314</v>
      </c>
      <c r="I361" s="94">
        <f t="shared" si="52"/>
        <v>275557.3503973572</v>
      </c>
      <c r="J361" s="96">
        <f>(1-L$14)*E361+F361</f>
        <v>1436.7071229489773</v>
      </c>
    </row>
    <row r="362" spans="1:10" ht="15">
      <c r="A362" s="91">
        <f t="shared" si="48"/>
        <v>344</v>
      </c>
      <c r="B362" s="92">
        <f t="shared" si="49"/>
        <v>8</v>
      </c>
      <c r="C362" s="93">
        <f t="shared" si="50"/>
        <v>2047</v>
      </c>
      <c r="D362" s="94">
        <f t="shared" si="53"/>
        <v>24442.649602642632</v>
      </c>
      <c r="E362" s="87">
        <f t="shared" si="45"/>
        <v>87.5861610761361</v>
      </c>
      <c r="F362" s="88">
        <f t="shared" si="46"/>
        <v>1397.0281644437484</v>
      </c>
      <c r="G362" s="95">
        <f t="shared" si="47"/>
        <v>23045.621438198883</v>
      </c>
      <c r="H362" s="94">
        <f t="shared" si="51"/>
        <v>233752.9494170393</v>
      </c>
      <c r="I362" s="94">
        <f t="shared" si="52"/>
        <v>276954.3785618009</v>
      </c>
      <c r="J362" s="96">
        <f>(1-L$14)*E362+F362</f>
        <v>1439.2884871629842</v>
      </c>
    </row>
    <row r="363" spans="1:10" ht="15">
      <c r="A363" s="91">
        <f t="shared" si="48"/>
        <v>345</v>
      </c>
      <c r="B363" s="92">
        <f t="shared" si="49"/>
        <v>9</v>
      </c>
      <c r="C363" s="93">
        <f t="shared" si="50"/>
        <v>2047</v>
      </c>
      <c r="D363" s="94">
        <f t="shared" si="53"/>
        <v>23045.621438198883</v>
      </c>
      <c r="E363" s="87">
        <f t="shared" si="45"/>
        <v>82.58014348687932</v>
      </c>
      <c r="F363" s="88">
        <f t="shared" si="46"/>
        <v>1402.0341820330052</v>
      </c>
      <c r="G363" s="95">
        <f t="shared" si="47"/>
        <v>21643.587256165876</v>
      </c>
      <c r="H363" s="94">
        <f t="shared" si="51"/>
        <v>233835.52956052616</v>
      </c>
      <c r="I363" s="94">
        <f t="shared" si="52"/>
        <v>278356.4127438339</v>
      </c>
      <c r="J363" s="96">
        <f>(1-L$14)*E363+F363</f>
        <v>1441.8791012654244</v>
      </c>
    </row>
    <row r="364" spans="1:10" ht="15">
      <c r="A364" s="91">
        <f t="shared" si="48"/>
        <v>346</v>
      </c>
      <c r="B364" s="92">
        <f t="shared" si="49"/>
        <v>10</v>
      </c>
      <c r="C364" s="93">
        <f t="shared" si="50"/>
        <v>2047</v>
      </c>
      <c r="D364" s="94">
        <f t="shared" si="53"/>
        <v>21643.587256165876</v>
      </c>
      <c r="E364" s="87">
        <f t="shared" si="45"/>
        <v>77.55618766792772</v>
      </c>
      <c r="F364" s="88">
        <f t="shared" si="46"/>
        <v>1407.0581378519566</v>
      </c>
      <c r="G364" s="95">
        <f t="shared" si="47"/>
        <v>20236.52911831392</v>
      </c>
      <c r="H364" s="94">
        <f t="shared" si="51"/>
        <v>233913.0857481941</v>
      </c>
      <c r="I364" s="94">
        <f t="shared" si="52"/>
        <v>279763.47088168585</v>
      </c>
      <c r="J364" s="96">
        <f>(1-L$14)*E364+F364</f>
        <v>1444.4789984017318</v>
      </c>
    </row>
    <row r="365" spans="1:10" ht="15">
      <c r="A365" s="91">
        <f t="shared" si="48"/>
        <v>347</v>
      </c>
      <c r="B365" s="92">
        <f t="shared" si="49"/>
        <v>11</v>
      </c>
      <c r="C365" s="93">
        <f t="shared" si="50"/>
        <v>2047</v>
      </c>
      <c r="D365" s="94">
        <f t="shared" si="53"/>
        <v>20236.52911831392</v>
      </c>
      <c r="E365" s="87">
        <f t="shared" si="45"/>
        <v>72.51422934062488</v>
      </c>
      <c r="F365" s="88">
        <f t="shared" si="46"/>
        <v>1412.1000961792595</v>
      </c>
      <c r="G365" s="95">
        <f t="shared" si="47"/>
        <v>18824.42902213466</v>
      </c>
      <c r="H365" s="94">
        <f t="shared" si="51"/>
        <v>233985.59997753473</v>
      </c>
      <c r="I365" s="94">
        <f t="shared" si="52"/>
        <v>281175.5709778651</v>
      </c>
      <c r="J365" s="96">
        <f>(1-L$14)*E365+F365</f>
        <v>1447.088211836111</v>
      </c>
    </row>
    <row r="366" spans="1:10" ht="15">
      <c r="A366" s="91">
        <f t="shared" si="48"/>
        <v>348</v>
      </c>
      <c r="B366" s="92">
        <f t="shared" si="49"/>
        <v>12</v>
      </c>
      <c r="C366" s="93">
        <f t="shared" si="50"/>
        <v>2047</v>
      </c>
      <c r="D366" s="94">
        <f t="shared" si="53"/>
        <v>18824.42902213466</v>
      </c>
      <c r="E366" s="87">
        <f t="shared" si="45"/>
        <v>67.45420399598252</v>
      </c>
      <c r="F366" s="88">
        <f t="shared" si="46"/>
        <v>1417.160121523902</v>
      </c>
      <c r="G366" s="95">
        <f t="shared" si="47"/>
        <v>17407.268900610758</v>
      </c>
      <c r="H366" s="94">
        <f t="shared" si="51"/>
        <v>234053.05418153072</v>
      </c>
      <c r="I366" s="94">
        <f t="shared" si="52"/>
        <v>282592.73109938897</v>
      </c>
      <c r="J366" s="96">
        <f>(1-L$14)*E366+F366</f>
        <v>1449.7067749519636</v>
      </c>
    </row>
    <row r="367" spans="1:10" ht="15">
      <c r="A367" s="91">
        <f t="shared" si="48"/>
        <v>349</v>
      </c>
      <c r="B367" s="92">
        <f t="shared" si="49"/>
        <v>1</v>
      </c>
      <c r="C367" s="93">
        <f t="shared" si="50"/>
        <v>2048</v>
      </c>
      <c r="D367" s="94">
        <f t="shared" si="53"/>
        <v>17407.268900610758</v>
      </c>
      <c r="E367" s="87">
        <f t="shared" si="45"/>
        <v>62.37604689385521</v>
      </c>
      <c r="F367" s="88">
        <f t="shared" si="46"/>
        <v>1422.2382786260293</v>
      </c>
      <c r="G367" s="95">
        <f t="shared" si="47"/>
        <v>15985.030621984728</v>
      </c>
      <c r="H367" s="94">
        <f t="shared" si="51"/>
        <v>234115.43022842458</v>
      </c>
      <c r="I367" s="94">
        <f t="shared" si="52"/>
        <v>284014.969378015</v>
      </c>
      <c r="J367" s="96">
        <f>(1-L$14)*E367+F367</f>
        <v>1452.3347212523145</v>
      </c>
    </row>
    <row r="368" spans="1:10" ht="15">
      <c r="A368" s="91">
        <f t="shared" si="48"/>
        <v>350</v>
      </c>
      <c r="B368" s="92">
        <f t="shared" si="49"/>
        <v>2</v>
      </c>
      <c r="C368" s="93">
        <f t="shared" si="50"/>
        <v>2048</v>
      </c>
      <c r="D368" s="94">
        <f t="shared" si="53"/>
        <v>15985.030621984728</v>
      </c>
      <c r="E368" s="87">
        <f t="shared" si="45"/>
        <v>57.27969306211194</v>
      </c>
      <c r="F368" s="88">
        <f t="shared" si="46"/>
        <v>1427.3346324577726</v>
      </c>
      <c r="G368" s="95">
        <f t="shared" si="47"/>
        <v>14557.695989526956</v>
      </c>
      <c r="H368" s="94">
        <f t="shared" si="51"/>
        <v>234172.7099214867</v>
      </c>
      <c r="I368" s="94">
        <f t="shared" si="52"/>
        <v>285442.3040104728</v>
      </c>
      <c r="J368" s="96">
        <f>(1-L$14)*E368+F368</f>
        <v>1454.9720843602415</v>
      </c>
    </row>
    <row r="369" spans="1:10" ht="15">
      <c r="A369" s="91">
        <f t="shared" si="48"/>
        <v>351</v>
      </c>
      <c r="B369" s="92">
        <f t="shared" si="49"/>
        <v>3</v>
      </c>
      <c r="C369" s="93">
        <f t="shared" si="50"/>
        <v>2048</v>
      </c>
      <c r="D369" s="94">
        <f t="shared" si="53"/>
        <v>14557.695989526956</v>
      </c>
      <c r="E369" s="87">
        <f t="shared" si="45"/>
        <v>52.16507729580491</v>
      </c>
      <c r="F369" s="88">
        <f t="shared" si="46"/>
        <v>1432.4492482240796</v>
      </c>
      <c r="G369" s="95">
        <f t="shared" si="47"/>
        <v>13125.246741302875</v>
      </c>
      <c r="H369" s="94">
        <f t="shared" si="51"/>
        <v>234224.8749987825</v>
      </c>
      <c r="I369" s="94">
        <f t="shared" si="52"/>
        <v>286874.7532586969</v>
      </c>
      <c r="J369" s="96">
        <f>(1-L$14)*E369+F369</f>
        <v>1457.6188980193056</v>
      </c>
    </row>
    <row r="370" spans="1:10" ht="15">
      <c r="A370" s="91">
        <f t="shared" si="48"/>
        <v>352</v>
      </c>
      <c r="B370" s="92">
        <f t="shared" si="49"/>
        <v>4</v>
      </c>
      <c r="C370" s="93">
        <f t="shared" si="50"/>
        <v>2048</v>
      </c>
      <c r="D370" s="94">
        <f t="shared" si="53"/>
        <v>13125.246741302875</v>
      </c>
      <c r="E370" s="87">
        <f t="shared" si="45"/>
        <v>47.0321341563353</v>
      </c>
      <c r="F370" s="88">
        <f t="shared" si="46"/>
        <v>1437.582191363549</v>
      </c>
      <c r="G370" s="95">
        <f t="shared" si="47"/>
        <v>11687.664549939327</v>
      </c>
      <c r="H370" s="94">
        <f t="shared" si="51"/>
        <v>234271.90713293882</v>
      </c>
      <c r="I370" s="94">
        <f t="shared" si="52"/>
        <v>288312.33545006043</v>
      </c>
      <c r="J370" s="96">
        <f>(1-L$14)*E370+F370</f>
        <v>1460.2751960939809</v>
      </c>
    </row>
    <row r="371" spans="1:10" ht="15">
      <c r="A371" s="91">
        <f t="shared" si="48"/>
        <v>353</v>
      </c>
      <c r="B371" s="92">
        <f t="shared" si="49"/>
        <v>5</v>
      </c>
      <c r="C371" s="93">
        <f t="shared" si="50"/>
        <v>2048</v>
      </c>
      <c r="D371" s="94">
        <f t="shared" si="53"/>
        <v>11687.664549939327</v>
      </c>
      <c r="E371" s="87">
        <f t="shared" si="45"/>
        <v>41.88079797061592</v>
      </c>
      <c r="F371" s="88">
        <f t="shared" si="46"/>
        <v>1442.7335275492685</v>
      </c>
      <c r="G371" s="95">
        <f t="shared" si="47"/>
        <v>10244.93102239006</v>
      </c>
      <c r="H371" s="94">
        <f t="shared" si="51"/>
        <v>234313.78793090943</v>
      </c>
      <c r="I371" s="94">
        <f t="shared" si="52"/>
        <v>289755.0689776097</v>
      </c>
      <c r="J371" s="96">
        <f>(1-L$14)*E371+F371</f>
        <v>1462.9410125700906</v>
      </c>
    </row>
    <row r="372" spans="1:10" ht="15">
      <c r="A372" s="91">
        <f t="shared" si="48"/>
        <v>354</v>
      </c>
      <c r="B372" s="92">
        <f t="shared" si="49"/>
        <v>6</v>
      </c>
      <c r="C372" s="93">
        <f t="shared" si="50"/>
        <v>2048</v>
      </c>
      <c r="D372" s="94">
        <f t="shared" si="53"/>
        <v>10244.93102239006</v>
      </c>
      <c r="E372" s="87">
        <f t="shared" si="45"/>
        <v>36.711002830231045</v>
      </c>
      <c r="F372" s="88">
        <f t="shared" si="46"/>
        <v>1447.9033226896534</v>
      </c>
      <c r="G372" s="95">
        <f t="shared" si="47"/>
        <v>8797.027699700406</v>
      </c>
      <c r="H372" s="94">
        <f t="shared" si="51"/>
        <v>234350.49893373967</v>
      </c>
      <c r="I372" s="94">
        <f t="shared" si="52"/>
        <v>291202.9723002993</v>
      </c>
      <c r="J372" s="96">
        <f>(1-L$14)*E372+F372</f>
        <v>1465.6163815552397</v>
      </c>
    </row>
    <row r="373" spans="1:10" ht="15">
      <c r="A373" s="91">
        <f t="shared" si="48"/>
        <v>355</v>
      </c>
      <c r="B373" s="92">
        <f t="shared" si="49"/>
        <v>7</v>
      </c>
      <c r="C373" s="93">
        <f t="shared" si="50"/>
        <v>2048</v>
      </c>
      <c r="D373" s="94">
        <f t="shared" si="53"/>
        <v>8797.027699700406</v>
      </c>
      <c r="E373" s="87">
        <f t="shared" si="45"/>
        <v>31.522682590593117</v>
      </c>
      <c r="F373" s="88">
        <f t="shared" si="46"/>
        <v>1453.0916429292913</v>
      </c>
      <c r="G373" s="95">
        <f t="shared" si="47"/>
        <v>7343.936056771115</v>
      </c>
      <c r="H373" s="94">
        <f t="shared" si="51"/>
        <v>234382.02161633025</v>
      </c>
      <c r="I373" s="94">
        <f t="shared" si="52"/>
        <v>292656.0639432286</v>
      </c>
      <c r="J373" s="96">
        <f>(1-L$14)*E373+F373</f>
        <v>1468.3013372792525</v>
      </c>
    </row>
    <row r="374" spans="1:10" ht="15">
      <c r="A374" s="91">
        <f t="shared" si="48"/>
        <v>356</v>
      </c>
      <c r="B374" s="92">
        <f t="shared" si="49"/>
        <v>8</v>
      </c>
      <c r="C374" s="93">
        <f t="shared" si="50"/>
        <v>2048</v>
      </c>
      <c r="D374" s="94">
        <f t="shared" si="53"/>
        <v>7343.936056771115</v>
      </c>
      <c r="E374" s="87">
        <f t="shared" si="45"/>
        <v>26.31577087009649</v>
      </c>
      <c r="F374" s="88">
        <f t="shared" si="46"/>
        <v>1458.298554649788</v>
      </c>
      <c r="G374" s="95">
        <f t="shared" si="47"/>
        <v>5885.637502121326</v>
      </c>
      <c r="H374" s="94">
        <f t="shared" si="51"/>
        <v>234408.33738720036</v>
      </c>
      <c r="I374" s="94">
        <f t="shared" si="52"/>
        <v>294114.36249787844</v>
      </c>
      <c r="J374" s="96">
        <f>(1-L$14)*E374+F374</f>
        <v>1470.9959140946096</v>
      </c>
    </row>
    <row r="375" spans="1:10" ht="15">
      <c r="A375" s="91">
        <f t="shared" si="48"/>
        <v>357</v>
      </c>
      <c r="B375" s="92">
        <f t="shared" si="49"/>
        <v>9</v>
      </c>
      <c r="C375" s="93">
        <f t="shared" si="50"/>
        <v>2048</v>
      </c>
      <c r="D375" s="94">
        <f t="shared" si="53"/>
        <v>5885.637502121326</v>
      </c>
      <c r="E375" s="87">
        <f t="shared" si="45"/>
        <v>21.090201049268085</v>
      </c>
      <c r="F375" s="88">
        <f t="shared" si="46"/>
        <v>1463.5241244706165</v>
      </c>
      <c r="G375" s="95">
        <f t="shared" si="47"/>
        <v>4422.1133776507095</v>
      </c>
      <c r="H375" s="94">
        <f t="shared" si="51"/>
        <v>234429.42758824961</v>
      </c>
      <c r="I375" s="94">
        <f t="shared" si="52"/>
        <v>295577.88662234903</v>
      </c>
      <c r="J375" s="96">
        <f>(1-L$14)*E375+F375</f>
        <v>1473.7001464768882</v>
      </c>
    </row>
    <row r="376" spans="1:10" ht="15">
      <c r="A376" s="91">
        <f t="shared" si="48"/>
        <v>358</v>
      </c>
      <c r="B376" s="92">
        <f t="shared" si="49"/>
        <v>10</v>
      </c>
      <c r="C376" s="93">
        <f t="shared" si="50"/>
        <v>2048</v>
      </c>
      <c r="D376" s="94">
        <f t="shared" si="53"/>
        <v>4422.1133776507095</v>
      </c>
      <c r="E376" s="87">
        <f t="shared" si="45"/>
        <v>15.84590626991504</v>
      </c>
      <c r="F376" s="88">
        <f t="shared" si="46"/>
        <v>1468.7684192499694</v>
      </c>
      <c r="G376" s="95">
        <f t="shared" si="47"/>
        <v>2953.3449584007403</v>
      </c>
      <c r="H376" s="94">
        <f t="shared" si="51"/>
        <v>234445.27349451953</v>
      </c>
      <c r="I376" s="94">
        <f t="shared" si="52"/>
        <v>297046.655041599</v>
      </c>
      <c r="J376" s="96">
        <f>(1-L$14)*E376+F376</f>
        <v>1476.4140690252034</v>
      </c>
    </row>
    <row r="377" spans="1:10" ht="15">
      <c r="A377" s="91">
        <f t="shared" si="48"/>
        <v>359</v>
      </c>
      <c r="B377" s="92">
        <f t="shared" si="49"/>
        <v>11</v>
      </c>
      <c r="C377" s="93">
        <f t="shared" si="50"/>
        <v>2048</v>
      </c>
      <c r="D377" s="94">
        <f t="shared" si="53"/>
        <v>2953.3449584007403</v>
      </c>
      <c r="E377" s="87">
        <f t="shared" si="45"/>
        <v>10.58281943426932</v>
      </c>
      <c r="F377" s="88">
        <f t="shared" si="46"/>
        <v>1474.031506085615</v>
      </c>
      <c r="G377" s="95">
        <f t="shared" si="47"/>
        <v>1479.3134523151252</v>
      </c>
      <c r="H377" s="94">
        <f t="shared" si="51"/>
        <v>234455.8563139538</v>
      </c>
      <c r="I377" s="94">
        <f t="shared" si="52"/>
        <v>298520.6865476846</v>
      </c>
      <c r="J377" s="96">
        <f>(1-L$14)*E377+F377</f>
        <v>1479.1377164626501</v>
      </c>
    </row>
    <row r="378" spans="1:10" ht="15">
      <c r="A378" s="97">
        <f t="shared" si="48"/>
        <v>360</v>
      </c>
      <c r="B378" s="98">
        <f t="shared" si="49"/>
        <v>12</v>
      </c>
      <c r="C378" s="99">
        <f t="shared" si="50"/>
        <v>2048</v>
      </c>
      <c r="D378" s="100">
        <f t="shared" si="53"/>
        <v>1479.3134523151252</v>
      </c>
      <c r="E378" s="101">
        <f t="shared" si="45"/>
        <v>5.300873204129198</v>
      </c>
      <c r="F378" s="102">
        <f t="shared" si="46"/>
        <v>1479.3134523157553</v>
      </c>
      <c r="G378" s="100">
        <f t="shared" si="47"/>
        <v>-6.30052454653196E-10</v>
      </c>
      <c r="H378" s="103">
        <f t="shared" si="51"/>
        <v>234461.15718715792</v>
      </c>
      <c r="I378" s="103">
        <f t="shared" si="52"/>
        <v>300000.00000000035</v>
      </c>
      <c r="J378" s="104">
        <f>(1-L$14)*E378+F378</f>
        <v>1481.8711236367476</v>
      </c>
    </row>
  </sheetData>
  <sheetProtection/>
  <mergeCells count="11">
    <mergeCell ref="K15:L15"/>
    <mergeCell ref="A5:D5"/>
    <mergeCell ref="A6:D6"/>
    <mergeCell ref="K12:L12"/>
    <mergeCell ref="E17:G17"/>
    <mergeCell ref="A17:D17"/>
    <mergeCell ref="E7:G7"/>
    <mergeCell ref="A4:G4"/>
    <mergeCell ref="A7:D7"/>
    <mergeCell ref="E5:G5"/>
    <mergeCell ref="E6:G6"/>
  </mergeCells>
  <conditionalFormatting sqref="A19:J378">
    <cfRule type="expression" priority="1" dxfId="0" stopIfTrue="1">
      <formula>$A19&gt;$D$3*12</formula>
    </cfRule>
  </conditionalFormatting>
  <dataValidations count="1">
    <dataValidation type="list" allowBlank="1" showInputMessage="1" showErrorMessage="1" sqref="L13">
      <formula1>"1,2,3,4"</formula1>
    </dataValidation>
  </dataValidations>
  <printOptions/>
  <pageMargins left="0.75" right="0.75" top="1" bottom="1" header="0.5" footer="0.5"/>
  <pageSetup horizontalDpi="600" verticalDpi="600" orientation="portrait" paperSize="9" scale="7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Tekst en Uitleg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W. de Groot</dc:creator>
  <cp:keywords/>
  <dc:description/>
  <cp:lastModifiedBy>Wim de Groot</cp:lastModifiedBy>
  <cp:lastPrinted>2011-10-14T09:48:49Z</cp:lastPrinted>
  <dcterms:created xsi:type="dcterms:W3CDTF">2007-07-12T08:14:26Z</dcterms:created>
  <dcterms:modified xsi:type="dcterms:W3CDTF">2020-04-03T20:05:28Z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